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osaab.dergaa\Desktop\Commerce\"/>
    </mc:Choice>
  </mc:AlternateContent>
  <xr:revisionPtr revIDLastSave="0" documentId="13_ncr:1_{7C6F9782-AEAB-4E21-94FF-31E5A116CBAB}" xr6:coauthVersionLast="47" xr6:coauthVersionMax="47" xr10:uidLastSave="{00000000-0000-0000-0000-000000000000}"/>
  <bookViews>
    <workbookView xWindow="-120" yWindow="-120" windowWidth="29040" windowHeight="15720" tabRatio="613" xr2:uid="{00000000-000D-0000-FFFF-FFFF00000000}"/>
  </bookViews>
  <sheets>
    <sheet name="Ensemble" sheetId="5" r:id="rId1"/>
    <sheet name="GP" sheetId="1" r:id="rId2"/>
    <sheet name="GSA" sheetId="2" r:id="rId3"/>
    <sheet name="TYPE" sheetId="3" r:id="rId4"/>
  </sheets>
  <definedNames>
    <definedName name="_xlnm.Print_Area" localSheetId="3">TYPE!#REF!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5" l="1"/>
  <c r="E20" i="5"/>
  <c r="E22" i="5" s="1"/>
  <c r="J41" i="3" l="1"/>
  <c r="I41" i="3"/>
  <c r="H41" i="3"/>
  <c r="E41" i="3"/>
  <c r="D41" i="3"/>
  <c r="C41" i="3"/>
  <c r="D51" i="3" s="1"/>
  <c r="J40" i="3"/>
  <c r="F46" i="3" s="1"/>
  <c r="I40" i="3"/>
  <c r="H40" i="3"/>
  <c r="E40" i="3"/>
  <c r="D40" i="3"/>
  <c r="C40" i="3"/>
  <c r="F40" i="3" s="1"/>
  <c r="L37" i="3"/>
  <c r="K37" i="3"/>
  <c r="G37" i="3"/>
  <c r="F37" i="3"/>
  <c r="L36" i="3"/>
  <c r="K36" i="3"/>
  <c r="G36" i="3"/>
  <c r="F36" i="3"/>
  <c r="J35" i="3"/>
  <c r="I35" i="3"/>
  <c r="H35" i="3"/>
  <c r="E35" i="3"/>
  <c r="D35" i="3"/>
  <c r="C35" i="3"/>
  <c r="L33" i="3"/>
  <c r="K33" i="3"/>
  <c r="G33" i="3"/>
  <c r="F33" i="3"/>
  <c r="L32" i="3"/>
  <c r="K32" i="3"/>
  <c r="G32" i="3"/>
  <c r="F32" i="3"/>
  <c r="J31" i="3"/>
  <c r="I31" i="3"/>
  <c r="H31" i="3"/>
  <c r="K31" i="3" s="1"/>
  <c r="E31" i="3"/>
  <c r="D31" i="3"/>
  <c r="G31" i="3" s="1"/>
  <c r="C31" i="3"/>
  <c r="L29" i="3"/>
  <c r="K29" i="3"/>
  <c r="G29" i="3"/>
  <c r="F29" i="3"/>
  <c r="L28" i="3"/>
  <c r="K28" i="3"/>
  <c r="G28" i="3"/>
  <c r="F28" i="3"/>
  <c r="J27" i="3"/>
  <c r="L27" i="3" s="1"/>
  <c r="I27" i="3"/>
  <c r="H27" i="3"/>
  <c r="E27" i="3"/>
  <c r="D27" i="3"/>
  <c r="C27" i="3"/>
  <c r="F27" i="3" s="1"/>
  <c r="L24" i="3"/>
  <c r="K24" i="3"/>
  <c r="G24" i="3"/>
  <c r="F24" i="3"/>
  <c r="J23" i="3"/>
  <c r="I23" i="3"/>
  <c r="H23" i="3"/>
  <c r="E23" i="3"/>
  <c r="D23" i="3"/>
  <c r="C23" i="3"/>
  <c r="L20" i="3"/>
  <c r="K20" i="3"/>
  <c r="G20" i="3"/>
  <c r="F20" i="3"/>
  <c r="J19" i="3"/>
  <c r="I19" i="3"/>
  <c r="H19" i="3"/>
  <c r="E19" i="3"/>
  <c r="D19" i="3"/>
  <c r="G19" i="3" s="1"/>
  <c r="C19" i="3"/>
  <c r="L17" i="3"/>
  <c r="K17" i="3"/>
  <c r="G17" i="3"/>
  <c r="F17" i="3"/>
  <c r="L16" i="3"/>
  <c r="K16" i="3"/>
  <c r="G16" i="3"/>
  <c r="F16" i="3"/>
  <c r="J15" i="3"/>
  <c r="I15" i="3"/>
  <c r="H15" i="3"/>
  <c r="K15" i="3" s="1"/>
  <c r="E15" i="3"/>
  <c r="D15" i="3"/>
  <c r="C15" i="3"/>
  <c r="K23" i="3" l="1"/>
  <c r="G35" i="3"/>
  <c r="L15" i="3"/>
  <c r="F50" i="3"/>
  <c r="L19" i="3"/>
  <c r="J39" i="3"/>
  <c r="E46" i="3"/>
  <c r="F51" i="3"/>
  <c r="G23" i="3"/>
  <c r="F35" i="3"/>
  <c r="K41" i="3"/>
  <c r="L41" i="3"/>
  <c r="F15" i="3"/>
  <c r="F23" i="3"/>
  <c r="G15" i="3"/>
  <c r="G27" i="3"/>
  <c r="F41" i="3"/>
  <c r="K27" i="3"/>
  <c r="K19" i="3"/>
  <c r="L31" i="3"/>
  <c r="L23" i="3"/>
  <c r="D46" i="3"/>
  <c r="H39" i="3"/>
  <c r="E50" i="3"/>
  <c r="E47" i="3"/>
  <c r="K35" i="3"/>
  <c r="L39" i="3"/>
  <c r="C39" i="3"/>
  <c r="G41" i="3"/>
  <c r="D47" i="3"/>
  <c r="D39" i="3"/>
  <c r="E39" i="3"/>
  <c r="G40" i="3"/>
  <c r="F47" i="3"/>
  <c r="F31" i="3"/>
  <c r="F19" i="3"/>
  <c r="L35" i="3"/>
  <c r="I39" i="3"/>
  <c r="K39" i="3" s="1"/>
  <c r="K40" i="3"/>
  <c r="D50" i="3"/>
  <c r="L40" i="3"/>
  <c r="E51" i="3"/>
  <c r="E45" i="3" l="1"/>
  <c r="F39" i="3"/>
  <c r="E49" i="3"/>
  <c r="F45" i="3"/>
  <c r="F49" i="3"/>
  <c r="G39" i="3"/>
  <c r="D45" i="3"/>
  <c r="D49" i="3"/>
  <c r="H58" i="2" l="1"/>
  <c r="L54" i="2"/>
  <c r="K54" i="2"/>
  <c r="G54" i="2"/>
  <c r="F54" i="2"/>
  <c r="L53" i="2"/>
  <c r="K53" i="2"/>
  <c r="G53" i="2"/>
  <c r="F53" i="2"/>
  <c r="J52" i="2"/>
  <c r="I52" i="2"/>
  <c r="K52" i="2" s="1"/>
  <c r="H52" i="2"/>
  <c r="E52" i="2"/>
  <c r="G52" i="2" s="1"/>
  <c r="D52" i="2"/>
  <c r="C52" i="2"/>
  <c r="F52" i="2" s="1"/>
  <c r="L50" i="2"/>
  <c r="K50" i="2"/>
  <c r="G50" i="2"/>
  <c r="F50" i="2"/>
  <c r="L49" i="2"/>
  <c r="K49" i="2"/>
  <c r="G49" i="2"/>
  <c r="F49" i="2"/>
  <c r="J48" i="2"/>
  <c r="I48" i="2"/>
  <c r="L48" i="2" s="1"/>
  <c r="H48" i="2"/>
  <c r="E48" i="2"/>
  <c r="D48" i="2"/>
  <c r="G48" i="2" s="1"/>
  <c r="C48" i="2"/>
  <c r="L46" i="2"/>
  <c r="K46" i="2"/>
  <c r="G46" i="2"/>
  <c r="F46" i="2"/>
  <c r="L45" i="2"/>
  <c r="K45" i="2"/>
  <c r="G45" i="2"/>
  <c r="F45" i="2"/>
  <c r="J44" i="2"/>
  <c r="L44" i="2" s="1"/>
  <c r="I44" i="2"/>
  <c r="K44" i="2" s="1"/>
  <c r="H44" i="2"/>
  <c r="E44" i="2"/>
  <c r="G44" i="2" s="1"/>
  <c r="D44" i="2"/>
  <c r="C44" i="2"/>
  <c r="F44" i="2" s="1"/>
  <c r="J42" i="2"/>
  <c r="L42" i="2" s="1"/>
  <c r="I42" i="2"/>
  <c r="I58" i="2" s="1"/>
  <c r="K58" i="2" s="1"/>
  <c r="H42" i="2"/>
  <c r="K42" i="2" s="1"/>
  <c r="E42" i="2"/>
  <c r="E58" i="2" s="1"/>
  <c r="D42" i="2"/>
  <c r="F42" i="2" s="1"/>
  <c r="C42" i="2"/>
  <c r="C58" i="2" s="1"/>
  <c r="K41" i="2"/>
  <c r="J41" i="2"/>
  <c r="L41" i="2" s="1"/>
  <c r="I41" i="2"/>
  <c r="I57" i="2" s="1"/>
  <c r="H41" i="2"/>
  <c r="H40" i="2" s="1"/>
  <c r="F41" i="2"/>
  <c r="E41" i="2"/>
  <c r="G41" i="2" s="1"/>
  <c r="D41" i="2"/>
  <c r="D57" i="2" s="1"/>
  <c r="C41" i="2"/>
  <c r="C57" i="2" s="1"/>
  <c r="I40" i="2"/>
  <c r="K40" i="2" s="1"/>
  <c r="D40" i="2"/>
  <c r="L38" i="2"/>
  <c r="K38" i="2"/>
  <c r="G38" i="2"/>
  <c r="F38" i="2"/>
  <c r="L37" i="2"/>
  <c r="K37" i="2"/>
  <c r="G37" i="2"/>
  <c r="F37" i="2"/>
  <c r="J36" i="2"/>
  <c r="L36" i="2" s="1"/>
  <c r="I36" i="2"/>
  <c r="H36" i="2"/>
  <c r="K36" i="2" s="1"/>
  <c r="E36" i="2"/>
  <c r="G36" i="2" s="1"/>
  <c r="D36" i="2"/>
  <c r="C36" i="2"/>
  <c r="F36" i="2" s="1"/>
  <c r="L34" i="2"/>
  <c r="K34" i="2"/>
  <c r="G34" i="2"/>
  <c r="F34" i="2"/>
  <c r="L33" i="2"/>
  <c r="K33" i="2"/>
  <c r="G33" i="2"/>
  <c r="F33" i="2"/>
  <c r="J32" i="2"/>
  <c r="I32" i="2"/>
  <c r="L32" i="2" s="1"/>
  <c r="H32" i="2"/>
  <c r="E32" i="2"/>
  <c r="D32" i="2"/>
  <c r="G32" i="2" s="1"/>
  <c r="C32" i="2"/>
  <c r="J30" i="2"/>
  <c r="L30" i="2" s="1"/>
  <c r="I30" i="2"/>
  <c r="K30" i="2" s="1"/>
  <c r="H30" i="2"/>
  <c r="G30" i="2"/>
  <c r="F30" i="2"/>
  <c r="E30" i="2"/>
  <c r="D30" i="2"/>
  <c r="C30" i="2"/>
  <c r="L29" i="2"/>
  <c r="J29" i="2"/>
  <c r="I29" i="2"/>
  <c r="K29" i="2" s="1"/>
  <c r="H29" i="2"/>
  <c r="H28" i="2" s="1"/>
  <c r="E29" i="2"/>
  <c r="G29" i="2" s="1"/>
  <c r="D29" i="2"/>
  <c r="F29" i="2" s="1"/>
  <c r="C29" i="2"/>
  <c r="J28" i="2"/>
  <c r="C28" i="2"/>
  <c r="L25" i="2"/>
  <c r="K25" i="2"/>
  <c r="G25" i="2"/>
  <c r="F25" i="2"/>
  <c r="L24" i="2"/>
  <c r="J24" i="2"/>
  <c r="I24" i="2"/>
  <c r="K24" i="2" s="1"/>
  <c r="H24" i="2"/>
  <c r="E24" i="2"/>
  <c r="G24" i="2" s="1"/>
  <c r="D24" i="2"/>
  <c r="F24" i="2" s="1"/>
  <c r="C24" i="2"/>
  <c r="L21" i="2"/>
  <c r="K21" i="2"/>
  <c r="G21" i="2"/>
  <c r="F21" i="2"/>
  <c r="J20" i="2"/>
  <c r="L20" i="2" s="1"/>
  <c r="I20" i="2"/>
  <c r="K20" i="2" s="1"/>
  <c r="H20" i="2"/>
  <c r="G20" i="2"/>
  <c r="F20" i="2"/>
  <c r="E20" i="2"/>
  <c r="D20" i="2"/>
  <c r="C20" i="2"/>
  <c r="L18" i="2"/>
  <c r="K18" i="2"/>
  <c r="G18" i="2"/>
  <c r="F18" i="2"/>
  <c r="L17" i="2"/>
  <c r="K17" i="2"/>
  <c r="G17" i="2"/>
  <c r="F17" i="2"/>
  <c r="L16" i="2"/>
  <c r="J16" i="2"/>
  <c r="I16" i="2"/>
  <c r="H16" i="2"/>
  <c r="K16" i="2" s="1"/>
  <c r="E16" i="2"/>
  <c r="G16" i="2" s="1"/>
  <c r="D16" i="2"/>
  <c r="F16" i="2" s="1"/>
  <c r="C16" i="2"/>
  <c r="F40" i="2" l="1"/>
  <c r="F68" i="2"/>
  <c r="E63" i="2"/>
  <c r="E67" i="2"/>
  <c r="F57" i="2"/>
  <c r="L28" i="2"/>
  <c r="H56" i="2"/>
  <c r="D68" i="2"/>
  <c r="D64" i="2"/>
  <c r="I28" i="2"/>
  <c r="K28" i="2" s="1"/>
  <c r="C40" i="2"/>
  <c r="G42" i="2"/>
  <c r="C56" i="2"/>
  <c r="E57" i="2"/>
  <c r="E40" i="2"/>
  <c r="G40" i="2" s="1"/>
  <c r="E56" i="2"/>
  <c r="F32" i="2"/>
  <c r="F48" i="2"/>
  <c r="L52" i="2"/>
  <c r="H57" i="2"/>
  <c r="D63" i="2" s="1"/>
  <c r="J58" i="2"/>
  <c r="L58" i="2" s="1"/>
  <c r="J57" i="2"/>
  <c r="L57" i="2" s="1"/>
  <c r="D28" i="2"/>
  <c r="J40" i="2"/>
  <c r="L40" i="2" s="1"/>
  <c r="E28" i="2"/>
  <c r="K32" i="2"/>
  <c r="K48" i="2"/>
  <c r="D58" i="2"/>
  <c r="K57" i="2" l="1"/>
  <c r="F62" i="2"/>
  <c r="F66" i="2"/>
  <c r="G28" i="2"/>
  <c r="F63" i="2"/>
  <c r="F67" i="2"/>
  <c r="G57" i="2"/>
  <c r="D62" i="2"/>
  <c r="D66" i="2"/>
  <c r="D67" i="2"/>
  <c r="F58" i="2"/>
  <c r="E68" i="2"/>
  <c r="E64" i="2"/>
  <c r="F28" i="2"/>
  <c r="D56" i="2"/>
  <c r="I56" i="2"/>
  <c r="K56" i="2" s="1"/>
  <c r="J56" i="2"/>
  <c r="L56" i="2" s="1"/>
  <c r="G58" i="2"/>
  <c r="F64" i="2"/>
  <c r="E62" i="2" l="1"/>
  <c r="E66" i="2"/>
  <c r="F56" i="2"/>
  <c r="G56" i="2"/>
  <c r="F51" i="1" l="1"/>
  <c r="E51" i="1"/>
  <c r="G51" i="1" s="1"/>
  <c r="D51" i="1"/>
  <c r="D54" i="1" s="1"/>
  <c r="C51" i="1"/>
  <c r="E50" i="1"/>
  <c r="E54" i="1" s="1"/>
  <c r="D50" i="1"/>
  <c r="D53" i="1" s="1"/>
  <c r="C50" i="1"/>
  <c r="C54" i="1" s="1"/>
  <c r="E48" i="1"/>
  <c r="D48" i="1"/>
  <c r="C48" i="1"/>
  <c r="E47" i="1"/>
  <c r="D47" i="1"/>
  <c r="C47" i="1"/>
  <c r="G45" i="1"/>
  <c r="F45" i="1"/>
  <c r="G44" i="1"/>
  <c r="F44" i="1"/>
  <c r="E41" i="1"/>
  <c r="D41" i="1"/>
  <c r="C41" i="1"/>
  <c r="E40" i="1"/>
  <c r="D40" i="1"/>
  <c r="C40" i="1"/>
  <c r="G38" i="1"/>
  <c r="F38" i="1"/>
  <c r="G37" i="1"/>
  <c r="F37" i="1"/>
  <c r="E34" i="1"/>
  <c r="D34" i="1"/>
  <c r="C34" i="1"/>
  <c r="E33" i="1"/>
  <c r="D33" i="1"/>
  <c r="C33" i="1"/>
  <c r="G31" i="1"/>
  <c r="F31" i="1"/>
  <c r="G30" i="1"/>
  <c r="F30" i="1"/>
  <c r="E27" i="1"/>
  <c r="D27" i="1"/>
  <c r="C27" i="1"/>
  <c r="E26" i="1"/>
  <c r="D26" i="1"/>
  <c r="C26" i="1"/>
  <c r="G24" i="1"/>
  <c r="F24" i="1"/>
  <c r="G23" i="1"/>
  <c r="F23" i="1"/>
  <c r="E20" i="1"/>
  <c r="D20" i="1"/>
  <c r="C20" i="1"/>
  <c r="E19" i="1"/>
  <c r="D19" i="1"/>
  <c r="C19" i="1"/>
  <c r="G17" i="1"/>
  <c r="F17" i="1"/>
  <c r="G16" i="1"/>
  <c r="F16" i="1"/>
  <c r="F53" i="1" l="1"/>
  <c r="C53" i="1"/>
  <c r="E53" i="1"/>
  <c r="G53" i="1" s="1"/>
  <c r="F50" i="1"/>
  <c r="G50" i="1"/>
  <c r="E47" i="5" l="1"/>
  <c r="D47" i="5"/>
  <c r="C47" i="5"/>
  <c r="E46" i="5"/>
  <c r="D46" i="5"/>
  <c r="C46" i="5"/>
  <c r="G44" i="5"/>
  <c r="F44" i="5"/>
  <c r="G43" i="5"/>
  <c r="F43" i="5"/>
  <c r="E39" i="5"/>
  <c r="D39" i="5"/>
  <c r="C39" i="5"/>
  <c r="E38" i="5"/>
  <c r="D38" i="5"/>
  <c r="C38" i="5"/>
  <c r="G36" i="5"/>
  <c r="F36" i="5"/>
  <c r="G35" i="5"/>
  <c r="F35" i="5"/>
  <c r="D20" i="5"/>
  <c r="G20" i="5" s="1"/>
  <c r="C20" i="5"/>
  <c r="E23" i="5"/>
  <c r="D19" i="5"/>
  <c r="D22" i="5" s="1"/>
  <c r="C19" i="5"/>
  <c r="C22" i="5" l="1"/>
  <c r="G19" i="5"/>
  <c r="C23" i="5"/>
  <c r="F20" i="5"/>
  <c r="F19" i="5"/>
  <c r="D23" i="5"/>
</calcChain>
</file>

<file path=xl/sharedStrings.xml><?xml version="1.0" encoding="utf-8"?>
<sst xmlns="http://schemas.openxmlformats.org/spreadsheetml/2006/main" count="190" uniqueCount="71">
  <si>
    <t>GROUPES DE PRODUITS</t>
  </si>
  <si>
    <t>Var : en %</t>
  </si>
  <si>
    <t>2023/2022</t>
  </si>
  <si>
    <t>2024/2023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</si>
  <si>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</si>
  <si>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</si>
  <si>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</si>
  <si>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</si>
  <si>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</si>
  <si>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</si>
  <si>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</si>
  <si>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</si>
  <si>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</si>
  <si>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</si>
  <si>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</si>
  <si>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</si>
  <si>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</si>
  <si>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Produits</t>
  </si>
  <si>
    <t>Exportations</t>
  </si>
  <si>
    <t>Importations</t>
  </si>
  <si>
    <t>Valeurs en MD</t>
  </si>
  <si>
    <t xml:space="preserve">          Variation</t>
  </si>
  <si>
    <t>Produits Agric.et.Alimen.de base</t>
  </si>
  <si>
    <t>régime général</t>
  </si>
  <si>
    <t>régime off shore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</si>
  <si>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</si>
  <si>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</si>
  <si>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</si>
  <si>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</si>
  <si>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</si>
  <si>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</si>
  <si>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Ensemble des Produits</t>
  </si>
  <si>
    <t>Solde commercial</t>
  </si>
  <si>
    <t>Taux de couverture</t>
  </si>
  <si>
    <t>Variation</t>
  </si>
  <si>
    <t>Agriculture et Ind. Agro. Alim.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</si>
  <si>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</si>
  <si>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</si>
  <si>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</si>
  <si>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</si>
  <si>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</si>
  <si>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</si>
  <si>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</si>
  <si>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</si>
  <si>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</si>
  <si>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COMMERCE EXTERIEUR</t>
  </si>
  <si>
    <t>***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</si>
  <si>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</si>
  <si>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</si>
  <si>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</si>
  <si>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</si>
  <si>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</si>
  <si>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</si>
  <si>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</si>
  <si>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</si>
  <si>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</si>
  <si>
    <t>COMMERCE EXTERIEUR SELON LE REGIME ET LE TYPE D'UTILISATION</t>
  </si>
  <si>
    <t xml:space="preserve"> </t>
  </si>
  <si>
    <t>BALANCE COMMERCIALE</t>
  </si>
  <si>
    <t xml:space="preserve"> 23/22</t>
  </si>
  <si>
    <t xml:space="preserve"> 24/23</t>
  </si>
  <si>
    <t xml:space="preserve">  Année 2 0 2 4</t>
  </si>
  <si>
    <t>Année 2022</t>
  </si>
  <si>
    <t>Année 2023</t>
  </si>
  <si>
    <t>Année 2024</t>
  </si>
  <si>
    <t>Année</t>
  </si>
  <si>
    <t>COMMERCE EXTERIEUR SELON LE REGIME ET LE GROUPEMENT SECTORIEL D'ACTIVITE</t>
  </si>
  <si>
    <t>Année 2 0 2 4</t>
  </si>
  <si>
    <t>Année 22</t>
  </si>
  <si>
    <t>Année 23</t>
  </si>
  <si>
    <t>Année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</si>
</sst>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%"/>
    <numFmt numFmtId="166" formatCode="0.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1"/>
      <name val="MS Sans Serif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3"/>
      <name val="MS Sans Serif"/>
      <family val="2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12"/>
      <name val="MS Sans Serif"/>
      <family val="2"/>
    </font>
    <font>
      <sz val="14"/>
      <name val="Times New Roman"/>
      <family val="1"/>
    </font>
    <font>
      <b/>
      <sz val="11"/>
      <color indexed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Continuous"/>
    </xf>
    <xf numFmtId="0" fontId="9" fillId="0" borderId="0" xfId="0" applyFont="1"/>
    <xf numFmtId="0" fontId="3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" fontId="10" fillId="0" borderId="13" xfId="0" applyNumberFormat="1" applyFont="1" applyBorder="1" applyAlignment="1">
      <alignment horizontal="center" vertical="center"/>
    </xf>
    <xf numFmtId="17" fontId="10" fillId="0" borderId="0" xfId="0" applyNumberFormat="1" applyFont="1" applyAlignment="1">
      <alignment horizontal="center"/>
    </xf>
    <xf numFmtId="0" fontId="13" fillId="0" borderId="0" xfId="0" applyFont="1"/>
    <xf numFmtId="0" fontId="8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4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5" xfId="0" applyFont="1" applyBorder="1"/>
    <xf numFmtId="0" fontId="10" fillId="0" borderId="15" xfId="0" applyFont="1" applyBorder="1" applyAlignment="1">
      <alignment horizontal="centerContinuous"/>
    </xf>
    <xf numFmtId="17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5" borderId="0" xfId="1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/>
    <xf numFmtId="9" fontId="3" fillId="0" borderId="0" xfId="0" applyNumberFormat="1" applyFont="1"/>
    <xf numFmtId="0" fontId="4" fillId="0" borderId="0" xfId="0" applyFont="1"/>
    <xf numFmtId="0" fontId="10" fillId="0" borderId="8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5" fontId="7" fillId="0" borderId="8" xfId="1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9" fontId="7" fillId="0" borderId="8" xfId="1" applyFont="1" applyBorder="1" applyAlignment="1">
      <alignment horizontal="center"/>
    </xf>
    <xf numFmtId="0" fontId="9" fillId="0" borderId="0" xfId="0" applyFont="1" applyAlignment="1">
      <alignment horizontal="centerContinuous" vertical="center"/>
    </xf>
    <xf numFmtId="164" fontId="11" fillId="0" borderId="0" xfId="0" applyNumberFormat="1" applyFont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8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Continuous"/>
      <protection locked="0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3" fillId="2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7" fontId="10" fillId="0" borderId="2" xfId="0" applyNumberFormat="1" applyFont="1" applyBorder="1" applyAlignment="1">
      <alignment horizontal="center"/>
    </xf>
    <xf numFmtId="0" fontId="16" fillId="0" borderId="7" xfId="0" applyFont="1" applyBorder="1"/>
    <xf numFmtId="0" fontId="0" fillId="0" borderId="1" xfId="0" applyBorder="1"/>
    <xf numFmtId="164" fontId="7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5" fontId="4" fillId="2" borderId="1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6" fillId="0" borderId="0" xfId="0" applyFont="1"/>
    <xf numFmtId="0" fontId="7" fillId="0" borderId="18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/>
    <xf numFmtId="0" fontId="0" fillId="0" borderId="9" xfId="0" applyBorder="1"/>
    <xf numFmtId="0" fontId="12" fillId="0" borderId="6" xfId="0" applyFont="1" applyBorder="1" applyAlignment="1">
      <alignment horizontal="center" vertical="center"/>
    </xf>
    <xf numFmtId="165" fontId="12" fillId="0" borderId="0" xfId="1" applyNumberFormat="1" applyFont="1" applyBorder="1" applyAlignment="1">
      <alignment horizontal="center"/>
    </xf>
    <xf numFmtId="165" fontId="12" fillId="0" borderId="8" xfId="1" applyNumberFormat="1" applyFont="1" applyBorder="1" applyAlignment="1">
      <alignment horizontal="center"/>
    </xf>
    <xf numFmtId="0" fontId="9" fillId="0" borderId="9" xfId="0" applyFont="1" applyBorder="1"/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Continuous"/>
    </xf>
    <xf numFmtId="0" fontId="3" fillId="0" borderId="2" xfId="0" applyFont="1" applyBorder="1"/>
    <xf numFmtId="17" fontId="10" fillId="0" borderId="3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19" xfId="0" applyFont="1" applyBorder="1" applyAlignment="1">
      <alignment horizontal="center"/>
    </xf>
    <xf numFmtId="165" fontId="7" fillId="0" borderId="0" xfId="1" applyNumberFormat="1" applyFont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165" fontId="11" fillId="0" borderId="8" xfId="1" applyNumberFormat="1" applyFont="1" applyBorder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" fontId="7" fillId="0" borderId="8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165" fontId="7" fillId="0" borderId="10" xfId="1" applyNumberFormat="1" applyFont="1" applyBorder="1" applyAlignment="1">
      <alignment horizontal="center" vertical="center"/>
    </xf>
    <xf numFmtId="165" fontId="11" fillId="0" borderId="10" xfId="1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Continuous"/>
    </xf>
    <xf numFmtId="166" fontId="0" fillId="0" borderId="0" xfId="0" applyNumberFormat="1"/>
    <xf numFmtId="0" fontId="9" fillId="0" borderId="6" xfId="0" applyFont="1" applyBorder="1"/>
    <xf numFmtId="0" fontId="0" fillId="0" borderId="5" xfId="0" applyBorder="1" applyAlignment="1">
      <alignment horizontal="centerContinuous" vertical="center"/>
    </xf>
    <xf numFmtId="164" fontId="7" fillId="0" borderId="17" xfId="0" applyNumberFormat="1" applyFont="1" applyBorder="1" applyAlignment="1">
      <alignment horizontal="center" vertical="center"/>
    </xf>
    <xf numFmtId="164" fontId="0" fillId="0" borderId="0" xfId="0" applyNumberFormat="1"/>
    <xf numFmtId="0" fontId="8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17" fontId="7" fillId="0" borderId="2" xfId="0" applyNumberFormat="1" applyFont="1" applyBorder="1" applyAlignment="1">
      <alignment horizontal="center"/>
    </xf>
    <xf numFmtId="17" fontId="10" fillId="0" borderId="20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7" fontId="7" fillId="0" borderId="5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43" fontId="8" fillId="0" borderId="0" xfId="2" applyFont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0</xdr:row>
      <xdr:rowOff>161925</xdr:rowOff>
    </xdr:from>
    <xdr:to>
      <xdr:col>3</xdr:col>
      <xdr:colOff>590550</xdr:colOff>
      <xdr:row>6</xdr:row>
      <xdr:rowOff>7620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BA02749F-1150-4FBC-995E-853FB6489A9C}"/>
            </a:ext>
          </a:extLst>
        </xdr:cNvPr>
        <xdr:cNvSpPr>
          <a:spLocks noChangeArrowheads="1"/>
        </xdr:cNvSpPr>
      </xdr:nvSpPr>
      <xdr:spPr bwMode="auto">
        <a:xfrm>
          <a:off x="573405" y="352425"/>
          <a:ext cx="2455545" cy="101727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****</a:t>
          </a: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>
            <a:defRPr sz="1000"/>
          </a:pPr>
          <a:endParaRPr lang="fr-FR" sz="9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83820</xdr:rowOff>
    </xdr:from>
    <xdr:to>
      <xdr:col>2</xdr:col>
      <xdr:colOff>742950</xdr:colOff>
      <xdr:row>6</xdr:row>
      <xdr:rowOff>104774</xdr:rowOff>
    </xdr:to>
    <xdr:sp macro="" textlink="">
      <xdr:nvSpPr>
        <xdr:cNvPr id="3" name="Texte 2">
          <a:extLst>
            <a:ext uri="{FF2B5EF4-FFF2-40B4-BE49-F238E27FC236}">
              <a16:creationId xmlns:a16="http://schemas.microsoft.com/office/drawing/2014/main" id="{0CACE0EA-4D9F-4BDF-93FA-FB70D3422378}"/>
            </a:ext>
          </a:extLst>
        </xdr:cNvPr>
        <xdr:cNvSpPr>
          <a:spLocks noChangeArrowheads="1"/>
        </xdr:cNvSpPr>
      </xdr:nvSpPr>
      <xdr:spPr bwMode="auto">
        <a:xfrm>
          <a:off x="847725" y="274320"/>
          <a:ext cx="2352675" cy="96392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 eaLnBrk="1" fontAlgn="auto" latinLnBrk="0" hangingPunct="1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marL="0" indent="0" algn="ctr" rtl="0" eaLnBrk="1" fontAlgn="auto" latinLnBrk="0" hangingPunct="1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15394</xdr:rowOff>
    </xdr:from>
    <xdr:to>
      <xdr:col>2</xdr:col>
      <xdr:colOff>171450</xdr:colOff>
      <xdr:row>5</xdr:row>
      <xdr:rowOff>76200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41EF2FB8-369C-4203-9D91-3FF0A84D4152}"/>
            </a:ext>
          </a:extLst>
        </xdr:cNvPr>
        <xdr:cNvSpPr txBox="1">
          <a:spLocks noChangeArrowheads="1"/>
        </xdr:cNvSpPr>
      </xdr:nvSpPr>
      <xdr:spPr bwMode="auto">
        <a:xfrm>
          <a:off x="352425" y="205894"/>
          <a:ext cx="2324100" cy="82280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 LA  PLANIFICATION</a:t>
          </a:r>
        </a:p>
        <a:p>
          <a:pPr algn="ctr" rtl="0" eaLnBrk="1" fontAlgn="auto" latinLnBrk="0" hangingPunct="1"/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133349</xdr:rowOff>
    </xdr:from>
    <xdr:to>
      <xdr:col>2</xdr:col>
      <xdr:colOff>381000</xdr:colOff>
      <xdr:row>5</xdr:row>
      <xdr:rowOff>9524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D0CF1473-36D9-4AAD-ACBE-33A943340438}"/>
            </a:ext>
          </a:extLst>
        </xdr:cNvPr>
        <xdr:cNvSpPr txBox="1">
          <a:spLocks noChangeArrowheads="1"/>
        </xdr:cNvSpPr>
      </xdr:nvSpPr>
      <xdr:spPr bwMode="auto">
        <a:xfrm>
          <a:off x="800100" y="323849"/>
          <a:ext cx="2638425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 eaLnBrk="1" fontAlgn="auto" latinLnBrk="0" hangingPunct="1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marL="0" indent="0" algn="ctr" rtl="0" eaLnBrk="1" fontAlgn="auto" latinLnBrk="0" hangingPunct="1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F891-BB77-4125-8621-B2986A6FC01D}">
  <dimension ref="B4:G51"/>
  <sheetViews>
    <sheetView tabSelected="1" workbookViewId="0">
      <selection activeCell="B8" sqref="B8"/>
    </sheetView>
  </sheetViews>
  <sheetFormatPr baseColWidth="10" defaultRowHeight="15" x14ac:dyDescent="0.25"/>
  <cols>
    <col min="1" max="1" width="5.85546875" customWidth="1"/>
    <col min="2" max="2" width="20.140625" customWidth="1"/>
  </cols>
  <sheetData>
    <row r="4" spans="2:7" ht="15.75" x14ac:dyDescent="0.25">
      <c r="F4" s="26"/>
    </row>
    <row r="5" spans="2:7" ht="15.75" x14ac:dyDescent="0.25">
      <c r="F5" s="26"/>
    </row>
    <row r="6" spans="2:7" ht="15.75" x14ac:dyDescent="0.25">
      <c r="F6" s="26"/>
    </row>
    <row r="7" spans="2:7" ht="15.75" x14ac:dyDescent="0.25">
      <c r="F7" s="26"/>
    </row>
    <row r="8" spans="2:7" ht="15.75" x14ac:dyDescent="0.25">
      <c r="B8" s="27" t="s">
        <v>45</v>
      </c>
      <c r="C8" s="27"/>
      <c r="D8" s="27"/>
      <c r="E8" s="28"/>
      <c r="F8" s="28"/>
      <c r="G8" s="28"/>
    </row>
    <row r="9" spans="2:7" ht="18.75" x14ac:dyDescent="0.3">
      <c r="B9" s="29" t="s">
        <v>46</v>
      </c>
      <c r="C9" s="30"/>
      <c r="D9" s="31"/>
      <c r="E9" s="13"/>
      <c r="F9" s="32"/>
      <c r="G9" s="13"/>
    </row>
    <row r="10" spans="2:7" ht="16.5" thickBot="1" x14ac:dyDescent="0.3">
      <c r="B10" s="29"/>
      <c r="C10" s="29"/>
      <c r="D10" s="29"/>
      <c r="E10" s="13"/>
      <c r="F10" s="26"/>
      <c r="G10" s="13"/>
    </row>
    <row r="11" spans="2:7" ht="16.5" thickBot="1" x14ac:dyDescent="0.3">
      <c r="B11" s="143" t="s">
        <v>61</v>
      </c>
      <c r="C11" s="144"/>
      <c r="D11" s="144"/>
      <c r="E11" s="144"/>
      <c r="F11" s="144"/>
      <c r="G11" s="145"/>
    </row>
    <row r="12" spans="2:7" x14ac:dyDescent="0.25">
      <c r="B12" s="33"/>
      <c r="C12" s="33"/>
      <c r="D12" s="33"/>
      <c r="E12" s="34"/>
      <c r="F12" s="34"/>
      <c r="G12" s="34"/>
    </row>
    <row r="13" spans="2:7" x14ac:dyDescent="0.25">
      <c r="B13" s="86" t="s">
        <v>47</v>
      </c>
      <c r="C13" s="87"/>
      <c r="D13" s="87"/>
      <c r="E13" s="13"/>
      <c r="F13" s="13"/>
      <c r="G13" s="13"/>
    </row>
    <row r="14" spans="2:7" x14ac:dyDescent="0.25">
      <c r="B14" s="15"/>
      <c r="C14" s="15"/>
      <c r="D14" s="15"/>
      <c r="E14" s="15"/>
      <c r="F14" s="15"/>
      <c r="G14" s="15"/>
    </row>
    <row r="15" spans="2:7" x14ac:dyDescent="0.25">
      <c r="B15" s="35" t="s">
        <v>48</v>
      </c>
      <c r="C15" s="15"/>
      <c r="D15" s="15"/>
      <c r="E15" s="15"/>
      <c r="F15" s="15"/>
      <c r="G15" s="15"/>
    </row>
    <row r="16" spans="2:7" ht="15.75" thickBot="1" x14ac:dyDescent="0.3">
      <c r="B16" s="36"/>
      <c r="C16" s="15"/>
      <c r="D16" s="15"/>
      <c r="E16" s="15"/>
      <c r="F16" s="15"/>
      <c r="G16" s="15"/>
    </row>
    <row r="17" spans="2:7" ht="16.5" thickTop="1" thickBot="1" x14ac:dyDescent="0.3">
      <c r="B17" s="37"/>
      <c r="C17" s="38" t="s">
        <v>49</v>
      </c>
      <c r="D17" s="38"/>
      <c r="E17" s="111"/>
      <c r="F17" s="38" t="s">
        <v>50</v>
      </c>
      <c r="G17" s="38"/>
    </row>
    <row r="18" spans="2:7" ht="15.75" thickTop="1" x14ac:dyDescent="0.25">
      <c r="B18" s="15"/>
      <c r="C18" s="39" t="s">
        <v>62</v>
      </c>
      <c r="D18" s="39" t="s">
        <v>63</v>
      </c>
      <c r="E18" s="39" t="s">
        <v>64</v>
      </c>
      <c r="F18" s="40" t="s">
        <v>2</v>
      </c>
      <c r="G18" s="40" t="s">
        <v>3</v>
      </c>
    </row>
    <row r="19" spans="2:7" x14ac:dyDescent="0.25">
      <c r="B19" s="36" t="s">
        <v>18</v>
      </c>
      <c r="C19" s="41">
        <f t="shared" ref="C19:E20" si="0">C35+C43</f>
        <v>57557.455609594996</v>
      </c>
      <c r="D19" s="41">
        <f t="shared" si="0"/>
        <v>62077.342129607998</v>
      </c>
      <c r="E19" s="41">
        <f t="shared" si="0"/>
        <v>62077.626171741002</v>
      </c>
      <c r="F19" s="42">
        <f>(D19-C19)/C19</f>
        <v>7.8528254457091121E-2</v>
      </c>
      <c r="G19" s="42">
        <f>(E19-D19)/D19</f>
        <v>4.5756168556763589E-6</v>
      </c>
    </row>
    <row r="20" spans="2:7" x14ac:dyDescent="0.25">
      <c r="B20" s="36" t="s">
        <v>19</v>
      </c>
      <c r="C20" s="41">
        <f t="shared" si="0"/>
        <v>82788.884966349782</v>
      </c>
      <c r="D20" s="41">
        <f t="shared" si="0"/>
        <v>79146.309686883993</v>
      </c>
      <c r="E20" s="41">
        <f t="shared" si="0"/>
        <v>81005.191573424003</v>
      </c>
      <c r="F20" s="42">
        <f>(D20-C20)/C20</f>
        <v>-4.3998361385666006E-2</v>
      </c>
      <c r="G20" s="42">
        <f>(E20-D20)/D20</f>
        <v>2.3486652680258333E-2</v>
      </c>
    </row>
    <row r="21" spans="2:7" x14ac:dyDescent="0.25">
      <c r="B21" s="36"/>
      <c r="C21" s="15"/>
      <c r="D21" s="15"/>
      <c r="E21" s="15"/>
      <c r="F21" s="15"/>
      <c r="G21" s="15"/>
    </row>
    <row r="22" spans="2:7" x14ac:dyDescent="0.25">
      <c r="B22" s="36" t="s">
        <v>51</v>
      </c>
      <c r="C22" s="41">
        <f>C19-C20</f>
        <v>-25231.429356754787</v>
      </c>
      <c r="D22" s="41">
        <f>D19-D20</f>
        <v>-17068.967557275995</v>
      </c>
      <c r="E22" s="41">
        <f>E19-E20</f>
        <v>-18927.565401683001</v>
      </c>
      <c r="F22" s="43"/>
      <c r="G22" s="43"/>
    </row>
    <row r="23" spans="2:7" x14ac:dyDescent="0.25">
      <c r="B23" s="36" t="s">
        <v>52</v>
      </c>
      <c r="C23" s="44">
        <f>C19/C20</f>
        <v>0.69523168035165217</v>
      </c>
      <c r="D23" s="44">
        <f>D19/D20</f>
        <v>0.78433653287432248</v>
      </c>
      <c r="E23" s="44">
        <f>E19/E20</f>
        <v>0.76634132906744812</v>
      </c>
      <c r="F23" s="43"/>
      <c r="G23" s="43"/>
    </row>
    <row r="24" spans="2:7" x14ac:dyDescent="0.25">
      <c r="B24" s="36"/>
      <c r="C24" s="15"/>
      <c r="D24" s="15"/>
      <c r="E24" s="15"/>
      <c r="F24" s="15"/>
      <c r="G24" s="15"/>
    </row>
    <row r="25" spans="2:7" x14ac:dyDescent="0.25">
      <c r="B25" s="45"/>
      <c r="C25" s="46"/>
      <c r="D25" s="46"/>
      <c r="E25" s="46"/>
      <c r="F25" s="46"/>
      <c r="G25" s="46"/>
    </row>
    <row r="26" spans="2:7" x14ac:dyDescent="0.25">
      <c r="B26" s="45"/>
      <c r="C26" s="46"/>
      <c r="D26" s="46"/>
      <c r="E26" s="46"/>
      <c r="F26" s="46"/>
      <c r="G26" s="46"/>
    </row>
    <row r="27" spans="2:7" x14ac:dyDescent="0.25">
      <c r="B27" s="36"/>
      <c r="C27" s="15"/>
      <c r="D27" s="15"/>
      <c r="E27" s="15"/>
      <c r="F27" s="15"/>
      <c r="G27" s="15"/>
    </row>
    <row r="28" spans="2:7" x14ac:dyDescent="0.25">
      <c r="B28" s="86" t="s">
        <v>53</v>
      </c>
      <c r="C28" s="13"/>
      <c r="D28" s="13"/>
      <c r="E28" s="13"/>
      <c r="F28" s="13"/>
      <c r="G28" s="13"/>
    </row>
    <row r="29" spans="2:7" ht="15.75" thickBot="1" x14ac:dyDescent="0.3">
      <c r="B29" s="36"/>
      <c r="C29" s="15"/>
      <c r="D29" s="15"/>
      <c r="E29" s="15"/>
      <c r="F29" s="15"/>
      <c r="G29" s="15"/>
    </row>
    <row r="30" spans="2:7" ht="16.5" thickTop="1" thickBot="1" x14ac:dyDescent="0.3">
      <c r="B30" s="37"/>
      <c r="C30" s="38" t="s">
        <v>49</v>
      </c>
      <c r="D30" s="38"/>
      <c r="E30" s="38"/>
      <c r="F30" s="38" t="s">
        <v>50</v>
      </c>
      <c r="G30" s="38"/>
    </row>
    <row r="31" spans="2:7" ht="15.75" thickTop="1" x14ac:dyDescent="0.25">
      <c r="B31" s="15"/>
      <c r="C31" s="39" t="s">
        <v>62</v>
      </c>
      <c r="D31" s="39" t="s">
        <v>63</v>
      </c>
      <c r="E31" s="39" t="s">
        <v>64</v>
      </c>
      <c r="F31" s="40" t="s">
        <v>2</v>
      </c>
      <c r="G31" s="40" t="s">
        <v>3</v>
      </c>
    </row>
    <row r="32" spans="2:7" x14ac:dyDescent="0.25">
      <c r="B32" s="15"/>
      <c r="D32" s="15"/>
      <c r="E32" s="15"/>
      <c r="F32" s="15"/>
      <c r="G32" s="15"/>
    </row>
    <row r="33" spans="2:7" x14ac:dyDescent="0.25">
      <c r="B33" s="35" t="s">
        <v>54</v>
      </c>
      <c r="D33" s="15"/>
      <c r="E33" s="15"/>
      <c r="F33" s="15"/>
      <c r="G33" s="15"/>
    </row>
    <row r="34" spans="2:7" x14ac:dyDescent="0.25">
      <c r="B34" s="15"/>
      <c r="D34" s="15"/>
      <c r="E34" s="15"/>
      <c r="F34" s="15"/>
      <c r="G34" s="15"/>
    </row>
    <row r="35" spans="2:7" x14ac:dyDescent="0.25">
      <c r="B35" s="36" t="s">
        <v>18</v>
      </c>
      <c r="C35" s="41">
        <v>18436.648726607</v>
      </c>
      <c r="D35" s="41">
        <v>18371.622633425999</v>
      </c>
      <c r="E35" s="41">
        <v>18934.196641841001</v>
      </c>
      <c r="F35" s="42">
        <f>(D35-C35)/C35</f>
        <v>-3.5270017965443917E-3</v>
      </c>
      <c r="G35" s="42">
        <f>(E35-D35)/D35</f>
        <v>3.0621900941478864E-2</v>
      </c>
    </row>
    <row r="36" spans="2:7" x14ac:dyDescent="0.25">
      <c r="B36" s="36" t="s">
        <v>19</v>
      </c>
      <c r="C36" s="41">
        <v>57185.134675231777</v>
      </c>
      <c r="D36" s="41">
        <v>53407.313390618998</v>
      </c>
      <c r="E36" s="41">
        <v>56157.823736960003</v>
      </c>
      <c r="F36" s="42">
        <f>(D36-C36)/C36</f>
        <v>-6.6062995323311571E-2</v>
      </c>
      <c r="G36" s="42">
        <f>(E36-D36)/D36</f>
        <v>5.1500631125626563E-2</v>
      </c>
    </row>
    <row r="37" spans="2:7" x14ac:dyDescent="0.25">
      <c r="B37" s="36"/>
      <c r="D37" s="15"/>
      <c r="E37" s="15"/>
      <c r="F37" s="15"/>
      <c r="G37" s="15"/>
    </row>
    <row r="38" spans="2:7" x14ac:dyDescent="0.25">
      <c r="B38" s="36" t="s">
        <v>51</v>
      </c>
      <c r="C38" s="41">
        <f>C35-C36</f>
        <v>-38748.485948624773</v>
      </c>
      <c r="D38" s="41">
        <f t="shared" ref="D38:E38" si="1">D35-D36</f>
        <v>-35035.690757192999</v>
      </c>
      <c r="E38" s="41">
        <f t="shared" si="1"/>
        <v>-37223.627095119002</v>
      </c>
      <c r="F38" s="47"/>
      <c r="G38" s="15"/>
    </row>
    <row r="39" spans="2:7" x14ac:dyDescent="0.25">
      <c r="B39" s="36" t="s">
        <v>52</v>
      </c>
      <c r="C39" s="44">
        <f>C35/C36</f>
        <v>0.32240282079098337</v>
      </c>
      <c r="D39" s="44">
        <f>D35/D36</f>
        <v>0.34399076581622207</v>
      </c>
      <c r="E39" s="44">
        <f>E35/E36</f>
        <v>0.33716044144672846</v>
      </c>
      <c r="F39" s="15"/>
      <c r="G39" s="15"/>
    </row>
    <row r="40" spans="2:7" x14ac:dyDescent="0.25">
      <c r="B40" s="15"/>
      <c r="D40" s="15"/>
      <c r="E40" s="15"/>
      <c r="F40" s="15"/>
      <c r="G40" s="15"/>
    </row>
    <row r="41" spans="2:7" x14ac:dyDescent="0.25">
      <c r="B41" s="35" t="s">
        <v>55</v>
      </c>
      <c r="D41" s="15"/>
      <c r="E41" s="15"/>
      <c r="F41" s="15"/>
      <c r="G41" s="15"/>
    </row>
    <row r="42" spans="2:7" x14ac:dyDescent="0.25">
      <c r="B42" s="15"/>
      <c r="D42" s="15"/>
      <c r="E42" s="15"/>
      <c r="F42" s="15"/>
      <c r="G42" s="15"/>
    </row>
    <row r="43" spans="2:7" x14ac:dyDescent="0.25">
      <c r="B43" s="36" t="s">
        <v>18</v>
      </c>
      <c r="C43" s="41">
        <v>39120.806882987999</v>
      </c>
      <c r="D43" s="41">
        <v>43705.719496181999</v>
      </c>
      <c r="E43" s="41">
        <v>43143.4295299</v>
      </c>
      <c r="F43" s="42">
        <f>(D43-C43)/C43</f>
        <v>0.11719882534395745</v>
      </c>
      <c r="G43" s="42">
        <f>(E43-D43)/D43</f>
        <v>-1.2865363452742569E-2</v>
      </c>
    </row>
    <row r="44" spans="2:7" x14ac:dyDescent="0.25">
      <c r="B44" s="36" t="s">
        <v>19</v>
      </c>
      <c r="C44" s="41">
        <v>25603.750291117998</v>
      </c>
      <c r="D44" s="41">
        <v>25738.996296265002</v>
      </c>
      <c r="E44" s="41">
        <v>24847.367836464</v>
      </c>
      <c r="F44" s="42">
        <f>(D44-C44)/C44</f>
        <v>5.2822732454909736E-3</v>
      </c>
      <c r="G44" s="42">
        <f>(E44-D44)/D44</f>
        <v>-3.4641151097659043E-2</v>
      </c>
    </row>
    <row r="45" spans="2:7" x14ac:dyDescent="0.25">
      <c r="B45" s="36"/>
      <c r="C45" s="48"/>
      <c r="D45" s="15"/>
      <c r="E45" s="15"/>
      <c r="F45" s="15"/>
      <c r="G45" s="15"/>
    </row>
    <row r="46" spans="2:7" x14ac:dyDescent="0.25">
      <c r="B46" s="36" t="s">
        <v>51</v>
      </c>
      <c r="C46" s="41">
        <f>C43-C44</f>
        <v>13517.056591870001</v>
      </c>
      <c r="D46" s="41">
        <f>D43-D44</f>
        <v>17966.723199916996</v>
      </c>
      <c r="E46" s="41">
        <f>E43-E44</f>
        <v>18296.061693436</v>
      </c>
      <c r="F46" s="15"/>
      <c r="G46" s="15"/>
    </row>
    <row r="47" spans="2:7" x14ac:dyDescent="0.25">
      <c r="B47" s="36" t="s">
        <v>52</v>
      </c>
      <c r="C47" s="44">
        <f>C43/C44</f>
        <v>1.5279326832272342</v>
      </c>
      <c r="D47" s="44">
        <f>D43/D44</f>
        <v>1.698035113456392</v>
      </c>
      <c r="E47" s="44">
        <f>E43/E44</f>
        <v>1.7363380223552762</v>
      </c>
      <c r="F47" s="15"/>
      <c r="G47" s="15"/>
    </row>
    <row r="48" spans="2:7" x14ac:dyDescent="0.25">
      <c r="B48" s="15"/>
      <c r="D48" s="15"/>
      <c r="E48" s="15"/>
      <c r="F48" s="15"/>
      <c r="G48" s="15"/>
    </row>
    <row r="49" spans="2:7" x14ac:dyDescent="0.25">
      <c r="B49" s="15"/>
      <c r="C49" s="15"/>
      <c r="D49" s="15"/>
      <c r="E49" s="15"/>
      <c r="F49" s="15"/>
      <c r="G49" s="15"/>
    </row>
    <row r="50" spans="2:7" ht="15.75" thickBot="1" x14ac:dyDescent="0.3">
      <c r="B50" s="112"/>
      <c r="C50" s="112"/>
      <c r="D50" s="112"/>
      <c r="E50" s="112"/>
      <c r="F50" s="112"/>
      <c r="G50" s="112"/>
    </row>
    <row r="51" spans="2:7" x14ac:dyDescent="0.25">
      <c r="B51" s="15"/>
      <c r="C51" s="15"/>
      <c r="D51" s="15"/>
      <c r="E51" s="15"/>
      <c r="F51" s="15"/>
      <c r="G51" s="15"/>
    </row>
  </sheetData>
  <mergeCells count="1">
    <mergeCell ref="B11:G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4"/>
  <sheetViews>
    <sheetView workbookViewId="0">
      <selection activeCell="E7" sqref="E7"/>
    </sheetView>
  </sheetViews>
  <sheetFormatPr baseColWidth="10" defaultRowHeight="15" x14ac:dyDescent="0.25"/>
  <cols>
    <col min="2" max="2" width="25.42578125" customWidth="1"/>
    <col min="3" max="5" width="13.140625" customWidth="1"/>
  </cols>
  <sheetData>
    <row r="1" spans="2:7" x14ac:dyDescent="0.25">
      <c r="C1" s="2"/>
      <c r="D1" s="2"/>
      <c r="E1" s="2"/>
      <c r="F1" s="2"/>
      <c r="G1" s="2"/>
    </row>
    <row r="2" spans="2:7" x14ac:dyDescent="0.25">
      <c r="C2" s="2"/>
      <c r="D2" s="2"/>
      <c r="E2" s="2"/>
      <c r="F2" s="2"/>
      <c r="G2" s="2"/>
    </row>
    <row r="3" spans="2:7" x14ac:dyDescent="0.25">
      <c r="C3" s="2"/>
      <c r="D3" s="2"/>
      <c r="E3" s="2"/>
      <c r="F3" s="2"/>
      <c r="G3" s="2"/>
    </row>
    <row r="4" spans="2:7" ht="14.25" customHeight="1" x14ac:dyDescent="0.25">
      <c r="C4" s="2"/>
      <c r="D4" s="2"/>
      <c r="E4" s="2"/>
      <c r="F4" s="2"/>
      <c r="G4" s="2"/>
    </row>
    <row r="5" spans="2:7" x14ac:dyDescent="0.25">
      <c r="C5" s="2"/>
      <c r="D5" s="2"/>
      <c r="E5" s="2"/>
      <c r="F5" s="2"/>
      <c r="G5" s="2"/>
    </row>
    <row r="6" spans="2:7" x14ac:dyDescent="0.25">
      <c r="C6" s="2"/>
      <c r="D6" s="2"/>
      <c r="E6" s="2"/>
      <c r="F6" s="2"/>
      <c r="G6" s="2"/>
    </row>
    <row r="7" spans="2:7" x14ac:dyDescent="0.25">
      <c r="C7" s="2"/>
      <c r="D7" s="2"/>
      <c r="E7" s="2"/>
      <c r="F7" s="2"/>
      <c r="G7" s="2"/>
    </row>
    <row r="8" spans="2:7" x14ac:dyDescent="0.25">
      <c r="B8" s="1"/>
      <c r="C8" s="2"/>
      <c r="D8" s="2"/>
      <c r="E8" s="2"/>
      <c r="F8" s="2"/>
      <c r="G8" s="2"/>
    </row>
    <row r="9" spans="2:7" ht="18.75" x14ac:dyDescent="0.3">
      <c r="B9" s="146" t="s">
        <v>58</v>
      </c>
      <c r="C9" s="146"/>
      <c r="D9" s="146"/>
      <c r="E9" s="146"/>
      <c r="F9" s="146"/>
      <c r="G9" s="146"/>
    </row>
    <row r="10" spans="2:7" x14ac:dyDescent="0.25">
      <c r="B10" s="3"/>
      <c r="C10" s="78"/>
      <c r="D10" s="78"/>
      <c r="E10" s="78"/>
      <c r="F10" s="78"/>
      <c r="G10" s="78"/>
    </row>
    <row r="11" spans="2:7" x14ac:dyDescent="0.25">
      <c r="B11" s="3"/>
      <c r="C11" s="78"/>
      <c r="D11" s="78"/>
      <c r="E11" s="78"/>
      <c r="F11" s="78"/>
      <c r="G11" s="78"/>
    </row>
    <row r="12" spans="2:7" ht="12" customHeight="1" x14ac:dyDescent="0.25">
      <c r="B12" s="147" t="s">
        <v>0</v>
      </c>
      <c r="C12" s="4" t="s">
        <v>65</v>
      </c>
      <c r="D12" s="4" t="s">
        <v>65</v>
      </c>
      <c r="E12" s="4" t="s">
        <v>65</v>
      </c>
      <c r="F12" s="127" t="s">
        <v>1</v>
      </c>
      <c r="G12" s="127"/>
    </row>
    <row r="13" spans="2:7" x14ac:dyDescent="0.25">
      <c r="B13" s="147"/>
      <c r="C13" s="4">
        <v>2022</v>
      </c>
      <c r="D13" s="4">
        <v>2023</v>
      </c>
      <c r="E13" s="4">
        <v>2024</v>
      </c>
      <c r="F13" s="4" t="s">
        <v>2</v>
      </c>
      <c r="G13" s="4" t="s">
        <v>3</v>
      </c>
    </row>
    <row r="14" spans="2:7" ht="13.5" customHeight="1" x14ac:dyDescent="0.25">
      <c r="B14" s="3"/>
      <c r="C14" s="3"/>
      <c r="D14" s="3"/>
      <c r="E14" s="3"/>
      <c r="F14" s="3"/>
      <c r="G14" s="3"/>
    </row>
    <row r="15" spans="2:7" ht="13.5" customHeight="1" x14ac:dyDescent="0.25">
      <c r="B15" s="5" t="s">
        <v>4</v>
      </c>
      <c r="C15" s="3"/>
      <c r="D15" s="3"/>
      <c r="E15" s="3"/>
      <c r="F15" s="3"/>
      <c r="G15" s="3"/>
    </row>
    <row r="16" spans="2:7" ht="12" customHeight="1" x14ac:dyDescent="0.25">
      <c r="B16" s="8" t="s">
        <v>5</v>
      </c>
      <c r="C16" s="6">
        <v>6033.7842041860004</v>
      </c>
      <c r="D16" s="6">
        <v>7316.6321962080001</v>
      </c>
      <c r="E16" s="6">
        <v>8473.9784547550007</v>
      </c>
      <c r="F16" s="7">
        <f>+(D16-C16)/C16</f>
        <v>0.21261085060549739</v>
      </c>
      <c r="G16" s="7">
        <f>+(E16-D16)/D16</f>
        <v>0.15818018830396038</v>
      </c>
    </row>
    <row r="17" spans="2:7" ht="16.5" customHeight="1" x14ac:dyDescent="0.25">
      <c r="B17" s="8" t="s">
        <v>6</v>
      </c>
      <c r="C17" s="6">
        <v>8025.4767549577718</v>
      </c>
      <c r="D17" s="6">
        <v>7528.0151390479996</v>
      </c>
      <c r="E17" s="6">
        <v>7069.79661579</v>
      </c>
      <c r="F17" s="7">
        <f>+(D17-C17)/C17</f>
        <v>-6.1985303938792577E-2</v>
      </c>
      <c r="G17" s="7">
        <f>+(E17-D17)/D17</f>
        <v>-6.0868438066922687E-2</v>
      </c>
    </row>
    <row r="18" spans="2:7" x14ac:dyDescent="0.25">
      <c r="B18" s="3"/>
      <c r="C18" s="3"/>
      <c r="D18" s="3"/>
      <c r="E18" s="3"/>
      <c r="F18" s="3"/>
      <c r="G18" s="3"/>
    </row>
    <row r="19" spans="2:7" x14ac:dyDescent="0.25">
      <c r="B19" s="8" t="s">
        <v>7</v>
      </c>
      <c r="C19" s="6">
        <f>+C16-C17</f>
        <v>-1991.6925507717715</v>
      </c>
      <c r="D19" s="6">
        <f>+D16-D17</f>
        <v>-211.38294283999949</v>
      </c>
      <c r="E19" s="6">
        <f>+E16-E17</f>
        <v>1404.1818389650007</v>
      </c>
      <c r="F19" s="3"/>
      <c r="G19" s="3"/>
    </row>
    <row r="20" spans="2:7" ht="11.25" customHeight="1" x14ac:dyDescent="0.25">
      <c r="B20" s="8" t="s">
        <v>8</v>
      </c>
      <c r="C20" s="7">
        <f>+C16/C17</f>
        <v>0.75182875590021547</v>
      </c>
      <c r="D20" s="7">
        <f>+D16/D17</f>
        <v>0.97192049445496587</v>
      </c>
      <c r="E20" s="7">
        <f>+E16/E17</f>
        <v>1.1986170062981498</v>
      </c>
      <c r="F20" s="3"/>
      <c r="G20" s="3"/>
    </row>
    <row r="21" spans="2:7" ht="12.75" customHeight="1" x14ac:dyDescent="0.25">
      <c r="B21" s="3"/>
      <c r="C21" s="3"/>
      <c r="D21" s="3"/>
      <c r="E21" s="3"/>
      <c r="F21" s="3"/>
      <c r="G21" s="3"/>
    </row>
    <row r="22" spans="2:7" ht="12.75" customHeight="1" x14ac:dyDescent="0.25">
      <c r="B22" s="5" t="s">
        <v>9</v>
      </c>
      <c r="C22" s="3"/>
      <c r="D22" s="3"/>
      <c r="E22" s="3"/>
      <c r="G22" s="3"/>
    </row>
    <row r="23" spans="2:7" x14ac:dyDescent="0.25">
      <c r="B23" s="8" t="s">
        <v>5</v>
      </c>
      <c r="C23" s="6">
        <v>20075.927866399001</v>
      </c>
      <c r="D23" s="6">
        <v>21301.722676074998</v>
      </c>
      <c r="E23" s="6">
        <v>19837.251898923001</v>
      </c>
      <c r="F23" s="7">
        <f>+(D23-C23)/C23</f>
        <v>6.1057940526256085E-2</v>
      </c>
      <c r="G23" s="7">
        <f>+(E23-D23)/D23</f>
        <v>-6.874893638516924E-2</v>
      </c>
    </row>
    <row r="24" spans="2:7" x14ac:dyDescent="0.25">
      <c r="B24" s="8" t="s">
        <v>6</v>
      </c>
      <c r="C24" s="6">
        <v>29864.498066554999</v>
      </c>
      <c r="D24" s="6">
        <v>27679.426935307001</v>
      </c>
      <c r="E24" s="6">
        <v>26950.273774542002</v>
      </c>
      <c r="F24" s="7">
        <f>+(D24-C24)/C24</f>
        <v>-7.316617632007151E-2</v>
      </c>
      <c r="G24" s="7">
        <f>+(E24-D24)/D24</f>
        <v>-2.6342783846977511E-2</v>
      </c>
    </row>
    <row r="25" spans="2:7" ht="13.5" customHeight="1" x14ac:dyDescent="0.25">
      <c r="B25" s="52"/>
      <c r="C25" s="3"/>
      <c r="D25" s="3"/>
      <c r="E25" s="3"/>
      <c r="F25" s="3"/>
      <c r="G25" s="3"/>
    </row>
    <row r="26" spans="2:7" ht="13.5" customHeight="1" x14ac:dyDescent="0.25">
      <c r="B26" s="8" t="s">
        <v>7</v>
      </c>
      <c r="C26" s="6">
        <f>+C23-C24</f>
        <v>-9788.5702001559985</v>
      </c>
      <c r="D26" s="6">
        <f>+D23-D24</f>
        <v>-6377.7042592320031</v>
      </c>
      <c r="E26" s="6">
        <f>+E23-E24</f>
        <v>-7113.0218756190006</v>
      </c>
      <c r="F26" s="3"/>
      <c r="G26" s="3"/>
    </row>
    <row r="27" spans="2:7" x14ac:dyDescent="0.25">
      <c r="B27" s="8" t="s">
        <v>8</v>
      </c>
      <c r="C27" s="7">
        <f>+C23/C24</f>
        <v>0.67223389529797128</v>
      </c>
      <c r="D27" s="7">
        <f>+D23/D24</f>
        <v>0.76958683884105972</v>
      </c>
      <c r="E27" s="7">
        <f>+E23/E24</f>
        <v>0.7360686598168007</v>
      </c>
      <c r="F27" s="3"/>
      <c r="G27" s="3"/>
    </row>
    <row r="28" spans="2:7" x14ac:dyDescent="0.25">
      <c r="B28" s="3"/>
      <c r="C28" s="3"/>
      <c r="D28" s="3"/>
      <c r="E28" s="3"/>
      <c r="F28" s="3"/>
      <c r="G28" s="3"/>
    </row>
    <row r="29" spans="2:7" x14ac:dyDescent="0.25">
      <c r="B29" s="5" t="s">
        <v>10</v>
      </c>
      <c r="C29" s="3"/>
      <c r="D29" s="3"/>
      <c r="E29" s="3"/>
      <c r="F29" s="3"/>
      <c r="G29" s="3"/>
    </row>
    <row r="30" spans="2:7" x14ac:dyDescent="0.25">
      <c r="B30" s="8" t="s">
        <v>5</v>
      </c>
      <c r="C30" s="6">
        <v>10004.14093912</v>
      </c>
      <c r="D30" s="6">
        <v>11089.874866231999</v>
      </c>
      <c r="E30" s="6">
        <v>11754.379502010999</v>
      </c>
      <c r="F30" s="7">
        <f>+(D30-C30)/C30</f>
        <v>0.10852845174005565</v>
      </c>
      <c r="G30" s="7">
        <f>+(E30-D30)/D30</f>
        <v>5.9919939926678191E-2</v>
      </c>
    </row>
    <row r="31" spans="2:7" x14ac:dyDescent="0.25">
      <c r="B31" s="8" t="s">
        <v>6</v>
      </c>
      <c r="C31" s="6">
        <v>12619.543191520999</v>
      </c>
      <c r="D31" s="6">
        <v>12987.147375482</v>
      </c>
      <c r="E31" s="6">
        <v>13712.376779323</v>
      </c>
      <c r="F31" s="7">
        <f>+(D31-C31)/C31</f>
        <v>2.9129753619607394E-2</v>
      </c>
      <c r="G31" s="7">
        <f>+(E31-D31)/D31</f>
        <v>5.584208624675626E-2</v>
      </c>
    </row>
    <row r="32" spans="2:7" x14ac:dyDescent="0.25">
      <c r="B32" s="52"/>
      <c r="C32" s="3"/>
      <c r="D32" s="3"/>
      <c r="E32" s="3"/>
      <c r="F32" s="3"/>
      <c r="G32" s="3"/>
    </row>
    <row r="33" spans="2:7" x14ac:dyDescent="0.25">
      <c r="B33" s="8" t="s">
        <v>7</v>
      </c>
      <c r="C33" s="6">
        <f>+C30-C31</f>
        <v>-2615.4022524009997</v>
      </c>
      <c r="D33" s="6">
        <f>+D30-D31</f>
        <v>-1897.2725092500004</v>
      </c>
      <c r="E33" s="6">
        <f>+E30-E31</f>
        <v>-1957.9972773120007</v>
      </c>
      <c r="F33" s="3"/>
      <c r="G33" s="3"/>
    </row>
    <row r="34" spans="2:7" x14ac:dyDescent="0.25">
      <c r="B34" s="8" t="s">
        <v>8</v>
      </c>
      <c r="C34" s="7">
        <f>+C30/C31</f>
        <v>0.79274984738288512</v>
      </c>
      <c r="D34" s="7">
        <f>+D30/D31</f>
        <v>0.8539115284984139</v>
      </c>
      <c r="E34" s="7">
        <f>+E30/E31</f>
        <v>0.8572094897316066</v>
      </c>
      <c r="F34" s="3"/>
      <c r="G34" s="3"/>
    </row>
    <row r="35" spans="2:7" x14ac:dyDescent="0.25">
      <c r="B35" s="5"/>
      <c r="C35" s="3"/>
      <c r="D35" s="3"/>
      <c r="E35" s="3"/>
      <c r="F35" s="3"/>
      <c r="G35" s="3"/>
    </row>
    <row r="36" spans="2:7" x14ac:dyDescent="0.25">
      <c r="B36" s="5" t="s">
        <v>11</v>
      </c>
      <c r="C36" s="3"/>
      <c r="D36" s="3"/>
      <c r="E36" s="3"/>
      <c r="F36" s="3"/>
      <c r="G36" s="3"/>
    </row>
    <row r="37" spans="2:7" x14ac:dyDescent="0.25">
      <c r="B37" s="8" t="s">
        <v>5</v>
      </c>
      <c r="C37" s="6">
        <v>16875.504225473</v>
      </c>
      <c r="D37" s="6">
        <v>18538.801626141001</v>
      </c>
      <c r="E37" s="6">
        <v>18162.966665753</v>
      </c>
      <c r="F37" s="7">
        <f>+(D37-C37)/C37</f>
        <v>9.8562826831408726E-2</v>
      </c>
      <c r="G37" s="7">
        <f>+(E37-D37)/D37</f>
        <v>-2.0272883219055973E-2</v>
      </c>
    </row>
    <row r="38" spans="2:7" x14ac:dyDescent="0.25">
      <c r="B38" s="8" t="s">
        <v>6</v>
      </c>
      <c r="C38" s="6">
        <v>17145.039154769998</v>
      </c>
      <c r="D38" s="6">
        <v>17455.679210414</v>
      </c>
      <c r="E38" s="6">
        <v>18554.210720841002</v>
      </c>
      <c r="F38" s="7">
        <f>+(D38-C38)/C38</f>
        <v>1.8118363734245399E-2</v>
      </c>
      <c r="G38" s="7">
        <f>+(E38-D38)/D38</f>
        <v>6.293261334520979E-2</v>
      </c>
    </row>
    <row r="39" spans="2:7" x14ac:dyDescent="0.25">
      <c r="B39" s="52"/>
      <c r="C39" s="3"/>
      <c r="D39" s="3"/>
      <c r="E39" s="3"/>
      <c r="F39" s="3"/>
      <c r="G39" s="3"/>
    </row>
    <row r="40" spans="2:7" x14ac:dyDescent="0.25">
      <c r="B40" s="8" t="s">
        <v>7</v>
      </c>
      <c r="C40" s="6">
        <f>+C37-C38</f>
        <v>-269.5349292969986</v>
      </c>
      <c r="D40" s="6">
        <f>+D37-D38</f>
        <v>1083.1224157270008</v>
      </c>
      <c r="E40" s="6">
        <f>+E37-E38</f>
        <v>-391.24405508800191</v>
      </c>
      <c r="F40" s="3"/>
      <c r="G40" s="3"/>
    </row>
    <row r="41" spans="2:7" x14ac:dyDescent="0.25">
      <c r="B41" s="8" t="s">
        <v>8</v>
      </c>
      <c r="C41" s="7">
        <f>+C37/C38</f>
        <v>0.98427913013998514</v>
      </c>
      <c r="D41" s="7">
        <f>+D37/D38</f>
        <v>1.0620498579671889</v>
      </c>
      <c r="E41" s="7">
        <f>+E37/E38</f>
        <v>0.97891346277270974</v>
      </c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5" t="s">
        <v>12</v>
      </c>
      <c r="C43" s="3"/>
      <c r="D43" s="3"/>
      <c r="E43" s="3"/>
      <c r="F43" s="3"/>
      <c r="G43" s="3"/>
    </row>
    <row r="44" spans="2:7" x14ac:dyDescent="0.25">
      <c r="B44" s="8" t="s">
        <v>5</v>
      </c>
      <c r="C44" s="6">
        <v>4568.0983744169998</v>
      </c>
      <c r="D44" s="6">
        <v>3830.3107649520002</v>
      </c>
      <c r="E44" s="6">
        <v>3849.0496502989999</v>
      </c>
      <c r="F44" s="7">
        <f>+(D44-C44)/C44</f>
        <v>-0.16150869552128663</v>
      </c>
      <c r="G44" s="7">
        <f>+(E44-D44)/D44</f>
        <v>4.8922624029527143E-3</v>
      </c>
    </row>
    <row r="45" spans="2:7" x14ac:dyDescent="0.25">
      <c r="B45" s="8" t="s">
        <v>6</v>
      </c>
      <c r="C45" s="6">
        <v>15134.327798545999</v>
      </c>
      <c r="D45" s="6">
        <v>13496.041026633</v>
      </c>
      <c r="E45" s="6">
        <v>14718.533682928</v>
      </c>
      <c r="F45" s="7">
        <f>+(D45-C45)/C45</f>
        <v>-0.10824972167382249</v>
      </c>
      <c r="G45" s="7">
        <f>+(E45-D45)/D45</f>
        <v>9.05815752843772E-2</v>
      </c>
    </row>
    <row r="46" spans="2:7" x14ac:dyDescent="0.25">
      <c r="B46" s="52"/>
      <c r="C46" s="3"/>
      <c r="D46" s="3"/>
      <c r="E46" s="3"/>
      <c r="F46" s="3"/>
      <c r="G46" s="3"/>
    </row>
    <row r="47" spans="2:7" x14ac:dyDescent="0.25">
      <c r="B47" s="8" t="s">
        <v>7</v>
      </c>
      <c r="C47" s="6">
        <f>+C44-C45</f>
        <v>-10566.229424129</v>
      </c>
      <c r="D47" s="6">
        <f>+D44-D45</f>
        <v>-9665.7302616809993</v>
      </c>
      <c r="E47" s="6">
        <f>+E44-E45</f>
        <v>-10869.484032629</v>
      </c>
      <c r="F47" s="3"/>
      <c r="G47" s="3"/>
    </row>
    <row r="48" spans="2:7" x14ac:dyDescent="0.25">
      <c r="B48" s="8" t="s">
        <v>8</v>
      </c>
      <c r="C48" s="7">
        <f>+C44/C45</f>
        <v>0.30183688600004233</v>
      </c>
      <c r="D48" s="7">
        <f>+D44/D45</f>
        <v>0.28380995266636266</v>
      </c>
      <c r="E48" s="7">
        <f>+E44/E45</f>
        <v>0.2615104013223481</v>
      </c>
      <c r="F48" s="3"/>
      <c r="G48" s="3"/>
    </row>
    <row r="49" spans="2:7" ht="15.75" thickBot="1" x14ac:dyDescent="0.3">
      <c r="C49" s="3"/>
      <c r="D49" s="3"/>
      <c r="E49" s="3"/>
      <c r="F49" s="3"/>
      <c r="G49" s="3"/>
    </row>
    <row r="50" spans="2:7" x14ac:dyDescent="0.25">
      <c r="B50" s="53" t="s">
        <v>13</v>
      </c>
      <c r="C50" s="9">
        <f t="shared" ref="C50:E51" si="0">SUM(C16+C23+C30+C37+C44)</f>
        <v>57557.455609595003</v>
      </c>
      <c r="D50" s="9">
        <f t="shared" si="0"/>
        <v>62077.342129608005</v>
      </c>
      <c r="E50" s="9">
        <f t="shared" si="0"/>
        <v>62077.626171740994</v>
      </c>
      <c r="F50" s="88">
        <f t="shared" ref="F50:G53" si="1">+(D50-C50)/C50</f>
        <v>7.8528254457091107E-2</v>
      </c>
      <c r="G50" s="88">
        <f t="shared" si="1"/>
        <v>4.5756168554419425E-6</v>
      </c>
    </row>
    <row r="51" spans="2:7" x14ac:dyDescent="0.25">
      <c r="B51" s="5" t="s">
        <v>14</v>
      </c>
      <c r="C51" s="10">
        <f t="shared" si="0"/>
        <v>82788.884966349768</v>
      </c>
      <c r="D51" s="10">
        <f t="shared" si="0"/>
        <v>79146.309686884008</v>
      </c>
      <c r="E51" s="10">
        <f t="shared" si="0"/>
        <v>81005.191573424003</v>
      </c>
      <c r="F51" s="89">
        <f t="shared" si="1"/>
        <v>-4.3998361385665666E-2</v>
      </c>
      <c r="G51" s="89">
        <f t="shared" si="1"/>
        <v>2.3486652680258142E-2</v>
      </c>
    </row>
    <row r="52" spans="2:7" x14ac:dyDescent="0.25">
      <c r="B52" s="3"/>
      <c r="C52" s="3"/>
      <c r="D52" s="3"/>
      <c r="E52" s="3"/>
      <c r="F52" s="5"/>
      <c r="G52" s="5"/>
    </row>
    <row r="53" spans="2:7" x14ac:dyDescent="0.25">
      <c r="B53" s="5" t="s">
        <v>15</v>
      </c>
      <c r="C53" s="10">
        <f t="shared" ref="C53:E53" si="2">C50-C51</f>
        <v>-25231.429356754765</v>
      </c>
      <c r="D53" s="10">
        <f t="shared" si="2"/>
        <v>-17068.967557276002</v>
      </c>
      <c r="E53" s="10">
        <f t="shared" si="2"/>
        <v>-18927.565401683009</v>
      </c>
      <c r="F53" s="89">
        <f t="shared" si="1"/>
        <v>-0.32350374146732874</v>
      </c>
      <c r="G53" s="89">
        <f t="shared" si="1"/>
        <v>0.10888753746647904</v>
      </c>
    </row>
    <row r="54" spans="2:7" ht="15.75" thickBot="1" x14ac:dyDescent="0.3">
      <c r="B54" s="11" t="s">
        <v>16</v>
      </c>
      <c r="C54" s="12">
        <f>+C50/C51</f>
        <v>0.69523168035165239</v>
      </c>
      <c r="D54" s="12">
        <f>+D50/D51</f>
        <v>0.78433653287432248</v>
      </c>
      <c r="E54" s="12">
        <f>+E50/E51</f>
        <v>0.76634132906744801</v>
      </c>
      <c r="F54" s="12"/>
      <c r="G54" s="12"/>
    </row>
  </sheetData>
  <mergeCells count="2">
    <mergeCell ref="B9:G9"/>
    <mergeCell ref="B12:B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557D-566D-40B4-9015-A87A2F317EB7}">
  <dimension ref="B2:M69"/>
  <sheetViews>
    <sheetView workbookViewId="0">
      <selection activeCell="B8" sqref="B8:L8"/>
    </sheetView>
  </sheetViews>
  <sheetFormatPr baseColWidth="10" defaultRowHeight="15" x14ac:dyDescent="0.25"/>
  <cols>
    <col min="1" max="1" width="5" customWidth="1"/>
    <col min="2" max="2" width="32.5703125" customWidth="1"/>
  </cols>
  <sheetData>
    <row r="2" spans="2:12" x14ac:dyDescent="0.25">
      <c r="H2" s="93"/>
    </row>
    <row r="3" spans="2:12" x14ac:dyDescent="0.25">
      <c r="H3" s="93"/>
    </row>
    <row r="4" spans="2:12" x14ac:dyDescent="0.25">
      <c r="H4" s="93"/>
    </row>
    <row r="5" spans="2:12" x14ac:dyDescent="0.25">
      <c r="H5" s="93"/>
    </row>
    <row r="6" spans="2:12" x14ac:dyDescent="0.25">
      <c r="B6" s="15"/>
      <c r="C6" s="15"/>
      <c r="D6" s="15"/>
      <c r="E6" s="15" t="s">
        <v>57</v>
      </c>
      <c r="H6" s="94"/>
      <c r="I6" s="15"/>
      <c r="J6" s="15"/>
      <c r="K6" s="15"/>
      <c r="L6" s="15"/>
    </row>
    <row r="7" spans="2:12" x14ac:dyDescent="0.25">
      <c r="B7" s="15"/>
      <c r="C7" s="15"/>
      <c r="D7" s="15"/>
      <c r="E7" s="15"/>
      <c r="F7" s="15"/>
      <c r="H7" s="94"/>
      <c r="I7" s="15"/>
      <c r="J7" s="15"/>
      <c r="K7" s="15"/>
      <c r="L7" s="15"/>
    </row>
    <row r="8" spans="2:12" ht="15.75" x14ac:dyDescent="0.25">
      <c r="B8" s="149" t="s">
        <v>66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</row>
    <row r="9" spans="2:12" x14ac:dyDescent="0.25">
      <c r="D9" s="95"/>
      <c r="E9" s="95"/>
      <c r="F9" s="95"/>
      <c r="H9" s="93"/>
      <c r="I9" s="95"/>
      <c r="J9" s="95"/>
      <c r="K9" s="95"/>
      <c r="L9" s="95"/>
    </row>
    <row r="10" spans="2:12" ht="15.75" x14ac:dyDescent="0.25">
      <c r="B10" s="148" t="s">
        <v>61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</row>
    <row r="11" spans="2:12" ht="15.75" thickBot="1" x14ac:dyDescent="0.3">
      <c r="B11" s="15"/>
      <c r="C11" s="15"/>
      <c r="D11" s="15"/>
      <c r="E11" s="15"/>
      <c r="F11" s="95" t="s">
        <v>57</v>
      </c>
      <c r="G11" s="15"/>
      <c r="H11" s="94"/>
      <c r="I11" s="15"/>
      <c r="J11" s="15"/>
      <c r="K11" s="15"/>
      <c r="L11" s="15"/>
    </row>
    <row r="12" spans="2:12" ht="15.75" thickBot="1" x14ac:dyDescent="0.3">
      <c r="B12" s="23" t="s">
        <v>17</v>
      </c>
      <c r="C12" s="68" t="s">
        <v>18</v>
      </c>
      <c r="D12" s="68"/>
      <c r="E12" s="96"/>
      <c r="F12" s="96"/>
      <c r="G12" s="97"/>
      <c r="H12" s="68" t="s">
        <v>19</v>
      </c>
      <c r="I12" s="68"/>
      <c r="J12" s="96"/>
      <c r="K12" s="96"/>
      <c r="L12" s="130"/>
    </row>
    <row r="13" spans="2:12" x14ac:dyDescent="0.25">
      <c r="B13" s="98"/>
      <c r="C13" s="69" t="s">
        <v>20</v>
      </c>
      <c r="D13" s="69"/>
      <c r="E13" s="95"/>
      <c r="F13" s="70" t="s">
        <v>34</v>
      </c>
      <c r="G13" s="70"/>
      <c r="H13" s="69" t="s">
        <v>20</v>
      </c>
      <c r="I13" s="69"/>
      <c r="J13" s="95"/>
      <c r="K13" s="70" t="s">
        <v>34</v>
      </c>
      <c r="L13" s="70"/>
    </row>
    <row r="14" spans="2:12" ht="15.75" thickBot="1" x14ac:dyDescent="0.3">
      <c r="B14" s="99"/>
      <c r="C14" s="24" t="s">
        <v>62</v>
      </c>
      <c r="D14" s="24" t="s">
        <v>63</v>
      </c>
      <c r="E14" s="24" t="s">
        <v>64</v>
      </c>
      <c r="F14" s="71" t="s">
        <v>2</v>
      </c>
      <c r="G14" s="71" t="s">
        <v>3</v>
      </c>
      <c r="H14" s="24" t="s">
        <v>62</v>
      </c>
      <c r="I14" s="24" t="s">
        <v>63</v>
      </c>
      <c r="J14" s="24" t="s">
        <v>64</v>
      </c>
      <c r="K14" s="71" t="s">
        <v>2</v>
      </c>
      <c r="L14" s="71" t="s">
        <v>3</v>
      </c>
    </row>
    <row r="15" spans="2:12" x14ac:dyDescent="0.25">
      <c r="B15" s="98"/>
      <c r="C15" s="25"/>
      <c r="D15" s="25"/>
      <c r="E15" s="25"/>
      <c r="F15" s="25"/>
      <c r="G15" s="49"/>
      <c r="H15" s="25"/>
      <c r="I15" s="25"/>
      <c r="J15" s="25"/>
      <c r="K15" s="25"/>
      <c r="L15" s="49"/>
    </row>
    <row r="16" spans="2:12" x14ac:dyDescent="0.25">
      <c r="B16" s="18" t="s">
        <v>35</v>
      </c>
      <c r="C16" s="54">
        <f>SUM(C17:C18)</f>
        <v>6801.362626657</v>
      </c>
      <c r="D16" s="54">
        <f>SUM(D17:D18)</f>
        <v>8011.572284977</v>
      </c>
      <c r="E16" s="54">
        <f>SUM(E17:E18)</f>
        <v>9177.5475388060004</v>
      </c>
      <c r="F16" s="55">
        <f t="shared" ref="F16:G18" si="0">(D16-C16)/C16</f>
        <v>0.17793635257393139</v>
      </c>
      <c r="G16" s="56">
        <f t="shared" si="0"/>
        <v>0.1455363831660601</v>
      </c>
      <c r="H16" s="54">
        <f>SUM(H17:H18)</f>
        <v>10791.871071912772</v>
      </c>
      <c r="I16" s="54">
        <f>SUM(I17:I18)</f>
        <v>10271.45483466</v>
      </c>
      <c r="J16" s="54">
        <f>SUM(J17:J18)</f>
        <v>9571.4131450740006</v>
      </c>
      <c r="K16" s="55">
        <f t="shared" ref="K16:L18" si="1">(I16-H16)/H16</f>
        <v>-4.8222985039843708E-2</v>
      </c>
      <c r="L16" s="56">
        <f t="shared" si="1"/>
        <v>-6.815409314986022E-2</v>
      </c>
    </row>
    <row r="17" spans="2:12" x14ac:dyDescent="0.25">
      <c r="B17" s="100" t="s">
        <v>23</v>
      </c>
      <c r="C17" s="57">
        <v>5543.0564296940001</v>
      </c>
      <c r="D17" s="57">
        <v>6724.0391698789999</v>
      </c>
      <c r="E17" s="57">
        <v>8007.3877110670001</v>
      </c>
      <c r="F17" s="101">
        <f t="shared" si="0"/>
        <v>0.21305623624152695</v>
      </c>
      <c r="G17" s="102">
        <f t="shared" si="0"/>
        <v>0.19085976579923675</v>
      </c>
      <c r="H17" s="57">
        <v>10016.779376920773</v>
      </c>
      <c r="I17" s="57">
        <v>9657.388761573</v>
      </c>
      <c r="J17" s="57">
        <v>9050.6428022210002</v>
      </c>
      <c r="K17" s="101">
        <f t="shared" si="1"/>
        <v>-3.5878859044837223E-2</v>
      </c>
      <c r="L17" s="102">
        <f t="shared" si="1"/>
        <v>-6.2827123804548246E-2</v>
      </c>
    </row>
    <row r="18" spans="2:12" x14ac:dyDescent="0.25">
      <c r="B18" s="100" t="s">
        <v>24</v>
      </c>
      <c r="C18" s="57">
        <v>1258.306196963</v>
      </c>
      <c r="D18" s="57">
        <v>1287.5331150980001</v>
      </c>
      <c r="E18" s="57">
        <v>1170.1598277389999</v>
      </c>
      <c r="F18" s="101">
        <f t="shared" si="0"/>
        <v>2.3227190810584088E-2</v>
      </c>
      <c r="G18" s="102">
        <f t="shared" si="0"/>
        <v>-9.1161373624216543E-2</v>
      </c>
      <c r="H18" s="57">
        <v>775.09169499200004</v>
      </c>
      <c r="I18" s="57">
        <v>614.06607308699995</v>
      </c>
      <c r="J18" s="57">
        <v>520.77034285299999</v>
      </c>
      <c r="K18" s="101">
        <f t="shared" si="1"/>
        <v>-0.20775041578359588</v>
      </c>
      <c r="L18" s="102">
        <f t="shared" si="1"/>
        <v>-0.15193109393747919</v>
      </c>
    </row>
    <row r="19" spans="2:12" x14ac:dyDescent="0.25">
      <c r="B19" s="100"/>
      <c r="C19" s="57"/>
      <c r="D19" s="57"/>
      <c r="E19" s="57"/>
      <c r="F19" s="101"/>
      <c r="G19" s="102"/>
      <c r="H19" s="57"/>
      <c r="I19" s="57"/>
      <c r="J19" s="57"/>
      <c r="K19" s="101"/>
      <c r="L19" s="102"/>
    </row>
    <row r="20" spans="2:12" x14ac:dyDescent="0.25">
      <c r="B20" s="18" t="s">
        <v>36</v>
      </c>
      <c r="C20" s="54">
        <f>SUM(C21:C22)</f>
        <v>4568.0983744169998</v>
      </c>
      <c r="D20" s="54">
        <f>SUM(D21:D22)</f>
        <v>3830.3107649520002</v>
      </c>
      <c r="E20" s="54">
        <f>SUM(E21:E22)</f>
        <v>3849.0496502989999</v>
      </c>
      <c r="F20" s="55">
        <f>(D20-C20)/C20</f>
        <v>-0.16150869552128663</v>
      </c>
      <c r="G20" s="56">
        <f>(E20-D20)/D20</f>
        <v>4.8922624029527143E-3</v>
      </c>
      <c r="H20" s="54">
        <f>SUM(H21:H22)</f>
        <v>15134.327798545999</v>
      </c>
      <c r="I20" s="54">
        <f>SUM(I21:I22)</f>
        <v>13496.041026633</v>
      </c>
      <c r="J20" s="54">
        <f>SUM(J21:J22)</f>
        <v>14718.533682928</v>
      </c>
      <c r="K20" s="55">
        <f>(I20-H20)/H20</f>
        <v>-0.10824972167382249</v>
      </c>
      <c r="L20" s="56">
        <f>(J20-I20)/I20</f>
        <v>9.05815752843772E-2</v>
      </c>
    </row>
    <row r="21" spans="2:12" x14ac:dyDescent="0.25">
      <c r="B21" s="100" t="s">
        <v>23</v>
      </c>
      <c r="C21" s="57">
        <v>4568.0983744169998</v>
      </c>
      <c r="D21" s="57">
        <v>3830.3107649520002</v>
      </c>
      <c r="E21" s="57">
        <v>3849.0496502989999</v>
      </c>
      <c r="F21" s="101">
        <f>(D21-C21)/C21</f>
        <v>-0.16150869552128663</v>
      </c>
      <c r="G21" s="102">
        <f>(E21-D21)/D21</f>
        <v>4.8922624029527143E-3</v>
      </c>
      <c r="H21" s="57">
        <v>15134.327798545999</v>
      </c>
      <c r="I21" s="57">
        <v>13496.041026633</v>
      </c>
      <c r="J21" s="57">
        <v>14718.533682928</v>
      </c>
      <c r="K21" s="101">
        <f>(I21-H21)/H21</f>
        <v>-0.10824972167382249</v>
      </c>
      <c r="L21" s="102">
        <f>(J21-I21)/I21</f>
        <v>9.05815752843772E-2</v>
      </c>
    </row>
    <row r="22" spans="2:12" x14ac:dyDescent="0.25">
      <c r="B22" s="100" t="s">
        <v>24</v>
      </c>
      <c r="C22" s="57">
        <v>0</v>
      </c>
      <c r="D22" s="57">
        <v>0</v>
      </c>
      <c r="E22" s="57">
        <v>0</v>
      </c>
      <c r="F22" s="101"/>
      <c r="G22" s="102"/>
      <c r="H22" s="57">
        <v>0</v>
      </c>
      <c r="I22" s="57">
        <v>0</v>
      </c>
      <c r="J22" s="57">
        <v>0</v>
      </c>
      <c r="K22" s="101"/>
      <c r="L22" s="102"/>
    </row>
    <row r="23" spans="2:12" x14ac:dyDescent="0.25">
      <c r="B23" s="100"/>
      <c r="C23" s="57"/>
      <c r="D23" s="57"/>
      <c r="E23" s="57"/>
      <c r="F23" s="101"/>
      <c r="G23" s="102"/>
      <c r="H23" s="57"/>
      <c r="I23" s="57"/>
      <c r="J23" s="57"/>
      <c r="K23" s="101"/>
      <c r="L23" s="102"/>
    </row>
    <row r="24" spans="2:12" x14ac:dyDescent="0.25">
      <c r="B24" s="18" t="s">
        <v>37</v>
      </c>
      <c r="C24" s="54">
        <f>SUM(C25:C26)</f>
        <v>3601.0412805229998</v>
      </c>
      <c r="D24" s="54">
        <f>SUM(D25:D26)</f>
        <v>2672.1495314700001</v>
      </c>
      <c r="E24" s="54">
        <f>SUM(E25:E26)</f>
        <v>1969.483813882</v>
      </c>
      <c r="F24" s="55">
        <f>(D24-C24)/C24</f>
        <v>-0.25795087495306124</v>
      </c>
      <c r="G24" s="56">
        <f>(E24-D24)/D24</f>
        <v>-0.26295898089260383</v>
      </c>
      <c r="H24" s="54">
        <f>SUM(H25:H26)</f>
        <v>2356.1726664029998</v>
      </c>
      <c r="I24" s="54">
        <f>SUM(I25:I26)</f>
        <v>1422.4534703750001</v>
      </c>
      <c r="J24" s="54">
        <f>SUM(J25:J26)</f>
        <v>1234.186713589</v>
      </c>
      <c r="K24" s="55">
        <f>(I24-H24)/H24</f>
        <v>-0.39628640521216213</v>
      </c>
      <c r="L24" s="56">
        <f>(J24-I24)/I24</f>
        <v>-0.13235354316114642</v>
      </c>
    </row>
    <row r="25" spans="2:12" x14ac:dyDescent="0.25">
      <c r="B25" s="100" t="s">
        <v>23</v>
      </c>
      <c r="C25" s="57">
        <v>3601.0412805229998</v>
      </c>
      <c r="D25" s="57">
        <v>2672.1495314700001</v>
      </c>
      <c r="E25" s="57">
        <v>1969.483813882</v>
      </c>
      <c r="F25" s="101">
        <f>(D25-C25)/C25</f>
        <v>-0.25795087495306124</v>
      </c>
      <c r="G25" s="102">
        <f>(E25-D25)/D25</f>
        <v>-0.26295898089260383</v>
      </c>
      <c r="H25" s="57">
        <v>2356.1726664029998</v>
      </c>
      <c r="I25" s="57">
        <v>1422.4534703750001</v>
      </c>
      <c r="J25" s="57">
        <v>1234.186713589</v>
      </c>
      <c r="K25" s="101">
        <f>(I25-H25)/H25</f>
        <v>-0.39628640521216213</v>
      </c>
      <c r="L25" s="102">
        <f>(J25-I25)/I25</f>
        <v>-0.13235354316114642</v>
      </c>
    </row>
    <row r="26" spans="2:12" x14ac:dyDescent="0.25">
      <c r="B26" s="100" t="s">
        <v>24</v>
      </c>
      <c r="C26" s="57">
        <v>0</v>
      </c>
      <c r="D26" s="57">
        <v>0</v>
      </c>
      <c r="E26" s="57">
        <v>0</v>
      </c>
      <c r="F26" s="101"/>
      <c r="G26" s="102"/>
      <c r="H26" s="57">
        <v>0</v>
      </c>
      <c r="I26" s="57">
        <v>0</v>
      </c>
      <c r="J26" s="57">
        <v>0</v>
      </c>
      <c r="K26" s="101"/>
      <c r="L26" s="102"/>
    </row>
    <row r="27" spans="2:12" x14ac:dyDescent="0.25">
      <c r="B27" s="100"/>
      <c r="C27" s="57"/>
      <c r="D27" s="57"/>
      <c r="E27" s="57"/>
      <c r="F27" s="101"/>
      <c r="G27" s="102"/>
      <c r="H27" s="57"/>
      <c r="I27" s="57"/>
      <c r="J27" s="57"/>
      <c r="K27" s="101"/>
      <c r="L27" s="102"/>
    </row>
    <row r="28" spans="2:12" x14ac:dyDescent="0.25">
      <c r="B28" s="18" t="s">
        <v>38</v>
      </c>
      <c r="C28" s="54">
        <f>SUM(C29:C30)</f>
        <v>11165.925958960999</v>
      </c>
      <c r="D28" s="54">
        <f>SUM(D29:D30)</f>
        <v>11939.404739607</v>
      </c>
      <c r="E28" s="54">
        <f>SUM(E29:E30)</f>
        <v>11363.195179363001</v>
      </c>
      <c r="F28" s="55">
        <f t="shared" ref="F28:G30" si="2">(D28-C28)/C28</f>
        <v>6.9271351385351093E-2</v>
      </c>
      <c r="G28" s="56">
        <f t="shared" si="2"/>
        <v>-4.8261163166076336E-2</v>
      </c>
      <c r="H28" s="54">
        <f>SUM(H29:H30)</f>
        <v>9083.2879495320012</v>
      </c>
      <c r="I28" s="54">
        <f>SUM(I29:I30)</f>
        <v>8784.0867490529999</v>
      </c>
      <c r="J28" s="54">
        <f>SUM(J29:J30)</f>
        <v>8582.6084901850008</v>
      </c>
      <c r="K28" s="55">
        <f t="shared" ref="K28:L30" si="3">(I28-H28)/H28</f>
        <v>-3.2939746283658998E-2</v>
      </c>
      <c r="L28" s="56">
        <f t="shared" si="3"/>
        <v>-2.2936733734980497E-2</v>
      </c>
    </row>
    <row r="29" spans="2:12" x14ac:dyDescent="0.25">
      <c r="B29" s="100" t="s">
        <v>23</v>
      </c>
      <c r="C29" s="58">
        <f t="shared" ref="C29:E30" si="4">C33+C37</f>
        <v>439.14749889899997</v>
      </c>
      <c r="D29" s="58">
        <f t="shared" si="4"/>
        <v>516.93187651599999</v>
      </c>
      <c r="E29" s="58">
        <f t="shared" si="4"/>
        <v>530.33152465699993</v>
      </c>
      <c r="F29" s="101">
        <f t="shared" si="2"/>
        <v>0.17712585819574425</v>
      </c>
      <c r="G29" s="102">
        <f t="shared" si="2"/>
        <v>2.5921497105789722E-2</v>
      </c>
      <c r="H29" s="58">
        <f t="shared" ref="H29:J30" si="5">H33+H37</f>
        <v>1739.699243645</v>
      </c>
      <c r="I29" s="58">
        <f t="shared" si="5"/>
        <v>1580.0729109690001</v>
      </c>
      <c r="J29" s="58">
        <f t="shared" si="5"/>
        <v>1662.9688774860001</v>
      </c>
      <c r="K29" s="101">
        <f t="shared" si="3"/>
        <v>-9.1755131387855571E-2</v>
      </c>
      <c r="L29" s="102">
        <f t="shared" si="3"/>
        <v>5.2463380608280291E-2</v>
      </c>
    </row>
    <row r="30" spans="2:12" x14ac:dyDescent="0.25">
      <c r="B30" s="100" t="s">
        <v>24</v>
      </c>
      <c r="C30" s="58">
        <f t="shared" si="4"/>
        <v>10726.778460062</v>
      </c>
      <c r="D30" s="58">
        <f t="shared" si="4"/>
        <v>11422.472863090999</v>
      </c>
      <c r="E30" s="58">
        <f t="shared" si="4"/>
        <v>10832.863654706001</v>
      </c>
      <c r="F30" s="101">
        <f t="shared" si="2"/>
        <v>6.4855856361647896E-2</v>
      </c>
      <c r="G30" s="102">
        <f t="shared" si="2"/>
        <v>-5.1618350549133697E-2</v>
      </c>
      <c r="H30" s="58">
        <f t="shared" si="5"/>
        <v>7343.5887058870003</v>
      </c>
      <c r="I30" s="58">
        <f t="shared" si="5"/>
        <v>7204.0138380839999</v>
      </c>
      <c r="J30" s="58">
        <f t="shared" si="5"/>
        <v>6919.6396126990003</v>
      </c>
      <c r="K30" s="101">
        <f t="shared" si="3"/>
        <v>-1.9006356890754243E-2</v>
      </c>
      <c r="L30" s="102">
        <f t="shared" si="3"/>
        <v>-3.9474414094217314E-2</v>
      </c>
    </row>
    <row r="31" spans="2:12" x14ac:dyDescent="0.25">
      <c r="B31" s="100"/>
      <c r="C31" s="57"/>
      <c r="D31" s="57"/>
      <c r="E31" s="57"/>
      <c r="F31" s="101"/>
      <c r="G31" s="102"/>
      <c r="H31" s="57"/>
      <c r="I31" s="57"/>
      <c r="J31" s="57"/>
      <c r="K31" s="101"/>
      <c r="L31" s="102"/>
    </row>
    <row r="32" spans="2:12" x14ac:dyDescent="0.25">
      <c r="B32" s="18" t="s">
        <v>39</v>
      </c>
      <c r="C32" s="54">
        <f>SUM(C33:C34)</f>
        <v>9154.3980179030004</v>
      </c>
      <c r="D32" s="54">
        <f>SUM(D33:D34)</f>
        <v>9675.3784410890003</v>
      </c>
      <c r="E32" s="54">
        <f>SUM(E33:E34)</f>
        <v>9181.0774564769999</v>
      </c>
      <c r="F32" s="55">
        <f t="shared" ref="F32:G34" si="6">(D32-C32)/C32</f>
        <v>5.6910396747785377E-2</v>
      </c>
      <c r="G32" s="56">
        <f t="shared" si="6"/>
        <v>-5.1088542698528791E-2</v>
      </c>
      <c r="H32" s="54">
        <f>SUM(H33:H34)</f>
        <v>7722.7359016130004</v>
      </c>
      <c r="I32" s="54">
        <f>SUM(I33:I34)</f>
        <v>7397.5485058920003</v>
      </c>
      <c r="J32" s="54">
        <f>SUM(J33:J34)</f>
        <v>7250.9255474080001</v>
      </c>
      <c r="K32" s="55">
        <f t="shared" ref="K32:L34" si="7">(I32-H32)/H32</f>
        <v>-4.210779701181807E-2</v>
      </c>
      <c r="L32" s="56">
        <f t="shared" si="7"/>
        <v>-1.9820479496311244E-2</v>
      </c>
    </row>
    <row r="33" spans="2:12" x14ac:dyDescent="0.25">
      <c r="B33" s="100" t="s">
        <v>23</v>
      </c>
      <c r="C33" s="57">
        <v>381.121747223</v>
      </c>
      <c r="D33" s="57">
        <v>445.56671914200001</v>
      </c>
      <c r="E33" s="57">
        <v>470.65178271399998</v>
      </c>
      <c r="F33" s="101">
        <f t="shared" si="6"/>
        <v>0.16909287488465544</v>
      </c>
      <c r="G33" s="102">
        <f t="shared" si="6"/>
        <v>5.6299230831927276E-2</v>
      </c>
      <c r="H33" s="57">
        <v>1412.632755843</v>
      </c>
      <c r="I33" s="57">
        <v>1313.0466739220001</v>
      </c>
      <c r="J33" s="57">
        <v>1415.1860277640001</v>
      </c>
      <c r="K33" s="101">
        <f t="shared" si="7"/>
        <v>-7.0496795086399625E-2</v>
      </c>
      <c r="L33" s="102">
        <f t="shared" si="7"/>
        <v>7.7788060295614025E-2</v>
      </c>
    </row>
    <row r="34" spans="2:12" x14ac:dyDescent="0.25">
      <c r="B34" s="100" t="s">
        <v>24</v>
      </c>
      <c r="C34" s="57">
        <v>8773.2762706800004</v>
      </c>
      <c r="D34" s="57">
        <v>9229.8117219470005</v>
      </c>
      <c r="E34" s="57">
        <v>8710.4256737630003</v>
      </c>
      <c r="F34" s="101">
        <f t="shared" si="6"/>
        <v>5.20370540242448E-2</v>
      </c>
      <c r="G34" s="102">
        <f t="shared" si="6"/>
        <v>-5.6272659056412183E-2</v>
      </c>
      <c r="H34" s="57">
        <v>6310.1031457700001</v>
      </c>
      <c r="I34" s="57">
        <v>6084.5018319700002</v>
      </c>
      <c r="J34" s="57">
        <v>5835.7395196440002</v>
      </c>
      <c r="K34" s="101">
        <f t="shared" si="7"/>
        <v>-3.5752397161880382E-2</v>
      </c>
      <c r="L34" s="102">
        <f t="shared" si="7"/>
        <v>-4.0884581712001454E-2</v>
      </c>
    </row>
    <row r="35" spans="2:12" x14ac:dyDescent="0.25">
      <c r="B35" s="100"/>
      <c r="C35" s="57"/>
      <c r="D35" s="57"/>
      <c r="E35" s="57"/>
      <c r="F35" s="101"/>
      <c r="G35" s="102"/>
      <c r="H35" s="57"/>
      <c r="I35" s="57"/>
      <c r="J35" s="57"/>
      <c r="K35" s="101"/>
      <c r="L35" s="102"/>
    </row>
    <row r="36" spans="2:12" x14ac:dyDescent="0.25">
      <c r="B36" s="18" t="s">
        <v>40</v>
      </c>
      <c r="C36" s="54">
        <f>SUM(C37:C38)</f>
        <v>2011.5279410580001</v>
      </c>
      <c r="D36" s="54">
        <f>SUM(D37:D38)</f>
        <v>2264.0262985179997</v>
      </c>
      <c r="E36" s="54">
        <f>SUM(E37:E38)</f>
        <v>2182.1177228860001</v>
      </c>
      <c r="F36" s="55">
        <f t="shared" ref="F36:G38" si="8">(D36-C36)/C36</f>
        <v>0.12552565256796455</v>
      </c>
      <c r="G36" s="56">
        <f t="shared" si="8"/>
        <v>-3.617827923890099E-2</v>
      </c>
      <c r="H36" s="54">
        <f>SUM(H37:H38)</f>
        <v>1360.552047919</v>
      </c>
      <c r="I36" s="54">
        <f>SUM(I37:I38)</f>
        <v>1386.5382431610001</v>
      </c>
      <c r="J36" s="54">
        <f>SUM(J37:J38)</f>
        <v>1331.6829427770001</v>
      </c>
      <c r="K36" s="55">
        <f t="shared" ref="K36:L38" si="9">(I36-H36)/H36</f>
        <v>1.9099743579634964E-2</v>
      </c>
      <c r="L36" s="56">
        <f t="shared" si="9"/>
        <v>-3.9562774885272579E-2</v>
      </c>
    </row>
    <row r="37" spans="2:12" x14ac:dyDescent="0.25">
      <c r="B37" s="100" t="s">
        <v>23</v>
      </c>
      <c r="C37" s="57">
        <v>58.025751675999999</v>
      </c>
      <c r="D37" s="57">
        <v>71.365157374000006</v>
      </c>
      <c r="E37" s="57">
        <v>59.679741942999996</v>
      </c>
      <c r="F37" s="101">
        <f t="shared" si="8"/>
        <v>0.22988768456604608</v>
      </c>
      <c r="G37" s="102">
        <f t="shared" si="8"/>
        <v>-0.16374118492811282</v>
      </c>
      <c r="H37" s="57">
        <v>327.06648780199998</v>
      </c>
      <c r="I37" s="57">
        <v>267.026237047</v>
      </c>
      <c r="J37" s="57">
        <v>247.78284972200001</v>
      </c>
      <c r="K37" s="101">
        <f t="shared" si="9"/>
        <v>-0.18357200445234012</v>
      </c>
      <c r="L37" s="102">
        <f t="shared" si="9"/>
        <v>-7.2065530105990691E-2</v>
      </c>
    </row>
    <row r="38" spans="2:12" x14ac:dyDescent="0.25">
      <c r="B38" s="100" t="s">
        <v>24</v>
      </c>
      <c r="C38" s="57">
        <v>1953.5021893820001</v>
      </c>
      <c r="D38" s="57">
        <v>2192.6611411439999</v>
      </c>
      <c r="E38" s="57">
        <v>2122.4379809430002</v>
      </c>
      <c r="F38" s="101">
        <f t="shared" si="8"/>
        <v>0.1224257403252048</v>
      </c>
      <c r="G38" s="102">
        <f t="shared" si="8"/>
        <v>-3.2026453556048079E-2</v>
      </c>
      <c r="H38" s="57">
        <v>1033.485560117</v>
      </c>
      <c r="I38" s="57">
        <v>1119.5120061140001</v>
      </c>
      <c r="J38" s="57">
        <v>1083.9000930550001</v>
      </c>
      <c r="K38" s="101">
        <f t="shared" si="9"/>
        <v>8.3239136875082345E-2</v>
      </c>
      <c r="L38" s="102">
        <f t="shared" si="9"/>
        <v>-3.181021093522212E-2</v>
      </c>
    </row>
    <row r="39" spans="2:12" x14ac:dyDescent="0.25">
      <c r="B39" s="100"/>
      <c r="C39" s="57"/>
      <c r="D39" s="57"/>
      <c r="E39" s="57"/>
      <c r="F39" s="101"/>
      <c r="G39" s="102"/>
      <c r="H39" s="57"/>
      <c r="I39" s="57"/>
      <c r="J39" s="57"/>
      <c r="K39" s="101"/>
      <c r="L39" s="102"/>
    </row>
    <row r="40" spans="2:12" x14ac:dyDescent="0.25">
      <c r="B40" s="18" t="s">
        <v>41</v>
      </c>
      <c r="C40" s="54">
        <f>SUM(C41:C42)</f>
        <v>24494.227017818001</v>
      </c>
      <c r="D40" s="54">
        <f>SUM(D41:D42)</f>
        <v>28388.651030486999</v>
      </c>
      <c r="E40" s="54">
        <f>SUM(E41:E42)</f>
        <v>28742.956112150001</v>
      </c>
      <c r="F40" s="55">
        <f t="shared" ref="F40:G42" si="10">(D40-C40)/C40</f>
        <v>0.15899354610521294</v>
      </c>
      <c r="G40" s="56">
        <f t="shared" si="10"/>
        <v>1.2480518404432409E-2</v>
      </c>
      <c r="H40" s="54">
        <f>SUM(H41:H42)</f>
        <v>30073.631482550001</v>
      </c>
      <c r="I40" s="54">
        <f>SUM(I41:I42)</f>
        <v>30665.084583725002</v>
      </c>
      <c r="J40" s="54">
        <f>SUM(J41:J42)</f>
        <v>31859.198235584001</v>
      </c>
      <c r="K40" s="55">
        <f t="shared" ref="K40:L42" si="11">(I40-H40)/H40</f>
        <v>1.9666833435735446E-2</v>
      </c>
      <c r="L40" s="56">
        <f t="shared" si="11"/>
        <v>3.8940497574650609E-2</v>
      </c>
    </row>
    <row r="41" spans="2:12" x14ac:dyDescent="0.25">
      <c r="B41" s="100" t="s">
        <v>23</v>
      </c>
      <c r="C41" s="58">
        <f t="shared" ref="C41:E42" si="12">C45+C49</f>
        <v>1677.842295332</v>
      </c>
      <c r="D41" s="58">
        <f t="shared" si="12"/>
        <v>2005.3019045640001</v>
      </c>
      <c r="E41" s="58">
        <f t="shared" si="12"/>
        <v>2282.1179263060003</v>
      </c>
      <c r="F41" s="101">
        <f t="shared" si="10"/>
        <v>0.19516709654002645</v>
      </c>
      <c r="G41" s="102">
        <f t="shared" si="10"/>
        <v>0.13804206793599316</v>
      </c>
      <c r="H41" s="58">
        <f t="shared" ref="H41:J42" si="13">H45+H49</f>
        <v>16937.295939153002</v>
      </c>
      <c r="I41" s="58">
        <f t="shared" si="13"/>
        <v>17176.392163736</v>
      </c>
      <c r="J41" s="58">
        <f t="shared" si="13"/>
        <v>18984.893768056001</v>
      </c>
      <c r="K41" s="101">
        <f t="shared" si="11"/>
        <v>1.4116552337630968E-2</v>
      </c>
      <c r="L41" s="102">
        <f t="shared" si="11"/>
        <v>0.1052899576977659</v>
      </c>
    </row>
    <row r="42" spans="2:12" x14ac:dyDescent="0.25">
      <c r="B42" s="100" t="s">
        <v>24</v>
      </c>
      <c r="C42" s="58">
        <f t="shared" si="12"/>
        <v>22816.384722486</v>
      </c>
      <c r="D42" s="58">
        <f t="shared" si="12"/>
        <v>26383.349125923</v>
      </c>
      <c r="E42" s="58">
        <f t="shared" si="12"/>
        <v>26460.838185844001</v>
      </c>
      <c r="F42" s="101">
        <f t="shared" si="10"/>
        <v>0.1563334615374751</v>
      </c>
      <c r="G42" s="102">
        <f t="shared" si="10"/>
        <v>2.9370441012306577E-3</v>
      </c>
      <c r="H42" s="58">
        <f t="shared" si="13"/>
        <v>13136.335543396999</v>
      </c>
      <c r="I42" s="58">
        <f t="shared" si="13"/>
        <v>13488.692419989</v>
      </c>
      <c r="J42" s="58">
        <f t="shared" si="13"/>
        <v>12874.304467528</v>
      </c>
      <c r="K42" s="101">
        <f t="shared" si="11"/>
        <v>2.6823072189954344E-2</v>
      </c>
      <c r="L42" s="102">
        <f t="shared" si="11"/>
        <v>-4.5548369948041352E-2</v>
      </c>
    </row>
    <row r="43" spans="2:12" x14ac:dyDescent="0.25">
      <c r="B43" s="100"/>
      <c r="C43" s="57"/>
      <c r="D43" s="57"/>
      <c r="E43" s="57"/>
      <c r="F43" s="101"/>
      <c r="G43" s="102"/>
      <c r="H43" s="57"/>
      <c r="I43" s="57"/>
      <c r="J43" s="57"/>
      <c r="K43" s="101"/>
      <c r="L43" s="102"/>
    </row>
    <row r="44" spans="2:12" x14ac:dyDescent="0.25">
      <c r="B44" s="18" t="s">
        <v>42</v>
      </c>
      <c r="C44" s="54">
        <f>SUM(C45:C46)</f>
        <v>9313.6778348909993</v>
      </c>
      <c r="D44" s="54">
        <f>SUM(D45:D46)</f>
        <v>10871.058841080001</v>
      </c>
      <c r="E44" s="54">
        <f>SUM(E45:E46)</f>
        <v>11513.975562116999</v>
      </c>
      <c r="F44" s="55">
        <f t="shared" ref="F44:G46" si="14">(D44-C44)/C44</f>
        <v>0.16721439519356407</v>
      </c>
      <c r="G44" s="56">
        <f t="shared" si="14"/>
        <v>5.914021167906091E-2</v>
      </c>
      <c r="H44" s="54">
        <f>SUM(H45:H46)</f>
        <v>19568.782979043001</v>
      </c>
      <c r="I44" s="54">
        <f>SUM(I45:I46)</f>
        <v>19966.177742721</v>
      </c>
      <c r="J44" s="54">
        <f>SUM(J45:J46)</f>
        <v>21161.870355134</v>
      </c>
      <c r="K44" s="55">
        <f t="shared" ref="K44:L46" si="15">(I44-H44)/H44</f>
        <v>2.0307587043281412E-2</v>
      </c>
      <c r="L44" s="56">
        <f t="shared" si="15"/>
        <v>5.9885904444024592E-2</v>
      </c>
    </row>
    <row r="45" spans="2:12" x14ac:dyDescent="0.25">
      <c r="B45" s="100" t="s">
        <v>23</v>
      </c>
      <c r="C45" s="57">
        <v>1412.7872876910001</v>
      </c>
      <c r="D45" s="57">
        <v>1711.227528159</v>
      </c>
      <c r="E45" s="57">
        <v>1964.3424343510001</v>
      </c>
      <c r="F45" s="101">
        <f t="shared" si="14"/>
        <v>0.21124216155409928</v>
      </c>
      <c r="G45" s="102">
        <f t="shared" si="14"/>
        <v>0.1479142323430889</v>
      </c>
      <c r="H45" s="57">
        <v>13615.732231247001</v>
      </c>
      <c r="I45" s="57">
        <v>13875.936735424999</v>
      </c>
      <c r="J45" s="57">
        <v>15358.2021184</v>
      </c>
      <c r="K45" s="101">
        <f t="shared" si="15"/>
        <v>1.9110577364385161E-2</v>
      </c>
      <c r="L45" s="102">
        <f t="shared" si="15"/>
        <v>0.10682272564639234</v>
      </c>
    </row>
    <row r="46" spans="2:12" x14ac:dyDescent="0.25">
      <c r="B46" s="100" t="s">
        <v>24</v>
      </c>
      <c r="C46" s="57">
        <v>7900.8905471999997</v>
      </c>
      <c r="D46" s="57">
        <v>9159.8313129210001</v>
      </c>
      <c r="E46" s="57">
        <v>9549.6331277659992</v>
      </c>
      <c r="F46" s="101">
        <f t="shared" si="14"/>
        <v>0.15934162841518631</v>
      </c>
      <c r="G46" s="102">
        <f t="shared" si="14"/>
        <v>4.2555566967170964E-2</v>
      </c>
      <c r="H46" s="57">
        <v>5953.050747796</v>
      </c>
      <c r="I46" s="57">
        <v>6090.2410072960001</v>
      </c>
      <c r="J46" s="57">
        <v>5803.6682367339999</v>
      </c>
      <c r="K46" s="101">
        <f t="shared" si="15"/>
        <v>2.3045370401183315E-2</v>
      </c>
      <c r="L46" s="102">
        <f t="shared" si="15"/>
        <v>-4.7054422020194456E-2</v>
      </c>
    </row>
    <row r="47" spans="2:12" x14ac:dyDescent="0.25">
      <c r="B47" s="100"/>
      <c r="C47" s="57"/>
      <c r="D47" s="57"/>
      <c r="E47" s="57"/>
      <c r="F47" s="101"/>
      <c r="G47" s="102"/>
      <c r="H47" s="57"/>
      <c r="I47" s="57"/>
      <c r="J47" s="57"/>
      <c r="K47" s="101"/>
      <c r="L47" s="102"/>
    </row>
    <row r="48" spans="2:12" x14ac:dyDescent="0.25">
      <c r="B48" s="18" t="s">
        <v>43</v>
      </c>
      <c r="C48" s="54">
        <f>SUM(C49:C50)</f>
        <v>15180.549182926999</v>
      </c>
      <c r="D48" s="54">
        <f>SUM(D49:D50)</f>
        <v>17517.592189406998</v>
      </c>
      <c r="E48" s="54">
        <f>SUM(E49:E50)</f>
        <v>17228.980550033</v>
      </c>
      <c r="F48" s="55">
        <f t="shared" ref="F48:G50" si="16">(D48-C48)/C48</f>
        <v>0.15394983266536785</v>
      </c>
      <c r="G48" s="56">
        <f t="shared" si="16"/>
        <v>-1.6475531354618642E-2</v>
      </c>
      <c r="H48" s="54">
        <f>SUM(H49:H50)</f>
        <v>10504.848503507001</v>
      </c>
      <c r="I48" s="54">
        <f>SUM(I49:I50)</f>
        <v>10698.906841004</v>
      </c>
      <c r="J48" s="54">
        <f>SUM(J49:J50)</f>
        <v>10697.327880450001</v>
      </c>
      <c r="K48" s="55">
        <f t="shared" ref="K48:L50" si="17">(I48-H48)/H48</f>
        <v>1.8473216194618478E-2</v>
      </c>
      <c r="L48" s="56">
        <f t="shared" si="17"/>
        <v>-1.4758148448848919E-4</v>
      </c>
    </row>
    <row r="49" spans="2:13" x14ac:dyDescent="0.25">
      <c r="B49" s="100" t="s">
        <v>23</v>
      </c>
      <c r="C49" s="57">
        <v>265.05500764099997</v>
      </c>
      <c r="D49" s="57">
        <v>294.07437640500001</v>
      </c>
      <c r="E49" s="57">
        <v>317.77549195500001</v>
      </c>
      <c r="F49" s="101">
        <f t="shared" si="16"/>
        <v>0.10948432562083456</v>
      </c>
      <c r="G49" s="102">
        <f t="shared" si="16"/>
        <v>8.0595650120018472E-2</v>
      </c>
      <c r="H49" s="57">
        <v>3321.5637079059998</v>
      </c>
      <c r="I49" s="57">
        <v>3300.4554283110001</v>
      </c>
      <c r="J49" s="57">
        <v>3626.6916496560002</v>
      </c>
      <c r="K49" s="101">
        <f t="shared" si="17"/>
        <v>-6.3549223953638595E-3</v>
      </c>
      <c r="L49" s="102">
        <f t="shared" si="17"/>
        <v>9.8845819442546043E-2</v>
      </c>
    </row>
    <row r="50" spans="2:13" x14ac:dyDescent="0.25">
      <c r="B50" s="100" t="s">
        <v>24</v>
      </c>
      <c r="C50" s="57">
        <v>14915.494175286</v>
      </c>
      <c r="D50" s="57">
        <v>17223.517813001999</v>
      </c>
      <c r="E50" s="57">
        <v>16911.205058078001</v>
      </c>
      <c r="F50" s="101">
        <f t="shared" si="16"/>
        <v>0.15474000462822374</v>
      </c>
      <c r="G50" s="102">
        <f t="shared" si="16"/>
        <v>-1.8132924894601596E-2</v>
      </c>
      <c r="H50" s="57">
        <v>7183.284795601</v>
      </c>
      <c r="I50" s="57">
        <v>7398.4514126929998</v>
      </c>
      <c r="J50" s="57">
        <v>7070.6362307939999</v>
      </c>
      <c r="K50" s="101">
        <f t="shared" si="17"/>
        <v>2.99537917839157E-2</v>
      </c>
      <c r="L50" s="102">
        <f t="shared" si="17"/>
        <v>-4.4308621306425107E-2</v>
      </c>
    </row>
    <row r="51" spans="2:13" x14ac:dyDescent="0.25">
      <c r="B51" s="100"/>
      <c r="C51" s="57"/>
      <c r="D51" s="57"/>
      <c r="E51" s="57"/>
      <c r="F51" s="101"/>
      <c r="G51" s="102"/>
      <c r="H51" s="57"/>
      <c r="I51" s="57"/>
      <c r="J51" s="57"/>
      <c r="K51" s="101"/>
      <c r="L51" s="102"/>
    </row>
    <row r="52" spans="2:13" x14ac:dyDescent="0.25">
      <c r="B52" s="18" t="s">
        <v>44</v>
      </c>
      <c r="C52" s="54">
        <f>SUM(C53:C54)</f>
        <v>6926.8003512189998</v>
      </c>
      <c r="D52" s="54">
        <f>SUM(D53:D54)</f>
        <v>7235.2537781149995</v>
      </c>
      <c r="E52" s="54">
        <f>SUM(E53:E54)</f>
        <v>6975.3938772410002</v>
      </c>
      <c r="F52" s="55">
        <f t="shared" ref="F52:G54" si="18">(D52-C52)/C52</f>
        <v>4.4530434147956502E-2</v>
      </c>
      <c r="G52" s="56">
        <f t="shared" si="18"/>
        <v>-3.5915796300057444E-2</v>
      </c>
      <c r="H52" s="54">
        <f>SUM(H53:H54)</f>
        <v>15349.593997406</v>
      </c>
      <c r="I52" s="54">
        <f>SUM(I53:I54)</f>
        <v>14507.189022438</v>
      </c>
      <c r="J52" s="54">
        <f>SUM(J53:J54)</f>
        <v>15039.251306063999</v>
      </c>
      <c r="K52" s="55">
        <f t="shared" ref="K52:L54" si="19">(I52-H52)/H52</f>
        <v>-5.4881254521152924E-2</v>
      </c>
      <c r="L52" s="56">
        <f t="shared" si="19"/>
        <v>3.6675766945827214E-2</v>
      </c>
    </row>
    <row r="53" spans="2:13" x14ac:dyDescent="0.25">
      <c r="B53" s="100" t="s">
        <v>23</v>
      </c>
      <c r="C53" s="57">
        <v>2607.4628477420001</v>
      </c>
      <c r="D53" s="57">
        <v>2622.8893860449998</v>
      </c>
      <c r="E53" s="57">
        <v>2295.8260156299998</v>
      </c>
      <c r="F53" s="101">
        <f t="shared" si="18"/>
        <v>5.9163022462079178E-3</v>
      </c>
      <c r="G53" s="102">
        <f t="shared" si="18"/>
        <v>-0.1246958305428854</v>
      </c>
      <c r="H53" s="57">
        <v>11000.859650564</v>
      </c>
      <c r="I53" s="57">
        <v>10074.965057333</v>
      </c>
      <c r="J53" s="57">
        <v>10506.59789268</v>
      </c>
      <c r="K53" s="101">
        <f t="shared" si="19"/>
        <v>-8.4165658197769153E-2</v>
      </c>
      <c r="L53" s="102">
        <f t="shared" si="19"/>
        <v>4.2842117356311681E-2</v>
      </c>
    </row>
    <row r="54" spans="2:13" x14ac:dyDescent="0.25">
      <c r="B54" s="100" t="s">
        <v>24</v>
      </c>
      <c r="C54" s="57">
        <v>4319.3375034769997</v>
      </c>
      <c r="D54" s="57">
        <v>4612.3643920699997</v>
      </c>
      <c r="E54" s="57">
        <v>4679.5678616109999</v>
      </c>
      <c r="F54" s="101">
        <f t="shared" si="18"/>
        <v>6.7840702042180748E-2</v>
      </c>
      <c r="G54" s="102">
        <f t="shared" si="18"/>
        <v>1.4570286262842243E-2</v>
      </c>
      <c r="H54" s="57">
        <v>4348.7343468420004</v>
      </c>
      <c r="I54" s="57">
        <v>4432.2239651050004</v>
      </c>
      <c r="J54" s="57">
        <v>4532.6534133839996</v>
      </c>
      <c r="K54" s="101">
        <f t="shared" si="19"/>
        <v>1.919860161695763E-2</v>
      </c>
      <c r="L54" s="102">
        <f t="shared" si="19"/>
        <v>2.2658929031944799E-2</v>
      </c>
    </row>
    <row r="55" spans="2:13" x14ac:dyDescent="0.25">
      <c r="B55" s="18"/>
      <c r="C55" s="54"/>
      <c r="D55" s="54"/>
      <c r="E55" s="54"/>
      <c r="F55" s="55"/>
      <c r="G55" s="56"/>
      <c r="H55" s="54"/>
      <c r="I55" s="54"/>
      <c r="J55" s="54"/>
      <c r="K55" s="55"/>
      <c r="L55" s="59"/>
    </row>
    <row r="56" spans="2:13" x14ac:dyDescent="0.25">
      <c r="B56" s="18" t="s">
        <v>31</v>
      </c>
      <c r="C56" s="54">
        <f t="shared" ref="C56:E58" si="20">C52+C40+C28+C24+C20+C16</f>
        <v>57557.455609595003</v>
      </c>
      <c r="D56" s="54">
        <f t="shared" si="20"/>
        <v>62077.342129608005</v>
      </c>
      <c r="E56" s="54">
        <f t="shared" si="20"/>
        <v>62077.626171741002</v>
      </c>
      <c r="F56" s="55">
        <f t="shared" ref="F56:G58" si="21">(D56-C56)/C56</f>
        <v>7.8528254457091107E-2</v>
      </c>
      <c r="G56" s="56">
        <f t="shared" si="21"/>
        <v>4.5756168555591507E-6</v>
      </c>
      <c r="H56" s="54">
        <f t="shared" ref="H56:J58" si="22">H52+H40+H28+H24+H20+H16</f>
        <v>82788.884966349768</v>
      </c>
      <c r="I56" s="54">
        <f t="shared" si="22"/>
        <v>79146.309686884008</v>
      </c>
      <c r="J56" s="54">
        <f t="shared" si="22"/>
        <v>81005.191573424003</v>
      </c>
      <c r="K56" s="55">
        <f t="shared" ref="K56:L58" si="23">(I56-H56)/H56</f>
        <v>-4.3998361385665666E-2</v>
      </c>
      <c r="L56" s="56">
        <f t="shared" si="23"/>
        <v>2.3486652680258142E-2</v>
      </c>
    </row>
    <row r="57" spans="2:13" x14ac:dyDescent="0.25">
      <c r="B57" s="19" t="s">
        <v>23</v>
      </c>
      <c r="C57" s="57">
        <f t="shared" si="20"/>
        <v>18436.648726607</v>
      </c>
      <c r="D57" s="57">
        <f t="shared" si="20"/>
        <v>18371.622633425999</v>
      </c>
      <c r="E57" s="57">
        <f t="shared" si="20"/>
        <v>18934.196641841001</v>
      </c>
      <c r="F57" s="101">
        <f t="shared" si="21"/>
        <v>-3.5270017965443917E-3</v>
      </c>
      <c r="G57" s="102">
        <f t="shared" si="21"/>
        <v>3.0621900941478864E-2</v>
      </c>
      <c r="H57" s="57">
        <f t="shared" si="22"/>
        <v>57185.134675231777</v>
      </c>
      <c r="I57" s="57">
        <f t="shared" si="22"/>
        <v>53407.313390618998</v>
      </c>
      <c r="J57" s="57">
        <f t="shared" si="22"/>
        <v>56157.823736960003</v>
      </c>
      <c r="K57" s="101">
        <f t="shared" si="23"/>
        <v>-6.6062995323311571E-2</v>
      </c>
      <c r="L57" s="102">
        <f t="shared" si="23"/>
        <v>5.1500631125626563E-2</v>
      </c>
    </row>
    <row r="58" spans="2:13" x14ac:dyDescent="0.25">
      <c r="B58" s="19" t="s">
        <v>24</v>
      </c>
      <c r="C58" s="57">
        <f t="shared" si="20"/>
        <v>39120.806882987999</v>
      </c>
      <c r="D58" s="57">
        <f t="shared" si="20"/>
        <v>43705.719496181999</v>
      </c>
      <c r="E58" s="57">
        <f t="shared" si="20"/>
        <v>43143.4295299</v>
      </c>
      <c r="F58" s="101">
        <f t="shared" si="21"/>
        <v>0.11719882534395745</v>
      </c>
      <c r="G58" s="102">
        <f t="shared" si="21"/>
        <v>-1.2865363452742569E-2</v>
      </c>
      <c r="H58" s="57">
        <f t="shared" si="22"/>
        <v>25603.750291117998</v>
      </c>
      <c r="I58" s="57">
        <f t="shared" si="22"/>
        <v>25738.996296265002</v>
      </c>
      <c r="J58" s="57">
        <f t="shared" si="22"/>
        <v>24847.367836464</v>
      </c>
      <c r="K58" s="101">
        <f t="shared" si="23"/>
        <v>5.2822732454909736E-3</v>
      </c>
      <c r="L58" s="102">
        <f t="shared" si="23"/>
        <v>-3.4641151097659043E-2</v>
      </c>
    </row>
    <row r="59" spans="2:13" ht="15.75" thickBot="1" x14ac:dyDescent="0.3">
      <c r="B59" s="103"/>
      <c r="C59" s="104"/>
      <c r="D59" s="104"/>
      <c r="E59" s="104"/>
      <c r="F59" s="104"/>
      <c r="G59" s="105"/>
      <c r="H59" s="104"/>
      <c r="I59" s="104"/>
      <c r="J59" s="104"/>
      <c r="K59" s="104"/>
      <c r="L59" s="105"/>
    </row>
    <row r="60" spans="2:13" ht="15.75" thickBot="1" x14ac:dyDescent="0.3">
      <c r="B60" s="14"/>
      <c r="C60" s="106"/>
      <c r="D60" s="106"/>
      <c r="E60" s="106"/>
      <c r="F60" s="106"/>
      <c r="G60" s="106"/>
      <c r="H60" s="106"/>
      <c r="I60" s="106"/>
      <c r="J60" s="106"/>
      <c r="K60" s="106"/>
      <c r="L60" s="106"/>
    </row>
    <row r="61" spans="2:13" ht="15.75" thickBot="1" x14ac:dyDescent="0.3">
      <c r="B61" s="14"/>
      <c r="C61" s="107"/>
      <c r="D61" s="113" t="s">
        <v>62</v>
      </c>
      <c r="E61" s="113" t="s">
        <v>63</v>
      </c>
      <c r="F61" s="113" t="s">
        <v>64</v>
      </c>
      <c r="H61" s="128"/>
      <c r="I61" s="128"/>
      <c r="J61" s="128"/>
    </row>
    <row r="62" spans="2:13" x14ac:dyDescent="0.25">
      <c r="B62" s="22" t="s">
        <v>32</v>
      </c>
      <c r="C62" s="109"/>
      <c r="D62" s="84">
        <f t="shared" ref="D62:F64" si="24">C56-H56</f>
        <v>-25231.429356754765</v>
      </c>
      <c r="E62" s="84">
        <f t="shared" si="24"/>
        <v>-17068.967557276002</v>
      </c>
      <c r="F62" s="131">
        <f t="shared" si="24"/>
        <v>-18927.565401683001</v>
      </c>
      <c r="H62" s="128"/>
      <c r="I62" s="128"/>
      <c r="J62" s="128"/>
      <c r="K62" s="128"/>
      <c r="L62" s="128"/>
      <c r="M62" s="128"/>
    </row>
    <row r="63" spans="2:13" x14ac:dyDescent="0.25">
      <c r="B63" s="19" t="s">
        <v>23</v>
      </c>
      <c r="C63" s="108"/>
      <c r="D63" s="61">
        <f t="shared" si="24"/>
        <v>-38748.485948624773</v>
      </c>
      <c r="E63" s="61">
        <f t="shared" si="24"/>
        <v>-35035.690757192999</v>
      </c>
      <c r="F63" s="63">
        <f t="shared" si="24"/>
        <v>-37223.627095119002</v>
      </c>
      <c r="H63" s="128"/>
      <c r="I63" s="128"/>
      <c r="J63" s="128"/>
      <c r="K63" s="128"/>
      <c r="L63" s="128"/>
      <c r="M63" s="128"/>
    </row>
    <row r="64" spans="2:13" x14ac:dyDescent="0.25">
      <c r="B64" s="19" t="s">
        <v>24</v>
      </c>
      <c r="C64" s="108"/>
      <c r="D64" s="61">
        <f t="shared" si="24"/>
        <v>13517.056591870001</v>
      </c>
      <c r="E64" s="61">
        <f t="shared" si="24"/>
        <v>17966.723199916996</v>
      </c>
      <c r="F64" s="63">
        <f t="shared" si="24"/>
        <v>18296.061693436</v>
      </c>
      <c r="H64" s="128"/>
      <c r="I64" s="128"/>
      <c r="J64" s="128"/>
      <c r="K64" s="128"/>
      <c r="L64" s="128"/>
      <c r="M64" s="128"/>
    </row>
    <row r="65" spans="2:13" x14ac:dyDescent="0.25">
      <c r="B65" s="19"/>
      <c r="C65" s="108"/>
      <c r="D65" s="61"/>
      <c r="E65" s="61"/>
      <c r="F65" s="63"/>
      <c r="H65" s="128"/>
      <c r="I65" s="128"/>
      <c r="J65" s="128"/>
      <c r="K65" s="128"/>
      <c r="L65" s="128"/>
      <c r="M65" s="128"/>
    </row>
    <row r="66" spans="2:13" x14ac:dyDescent="0.25">
      <c r="B66" s="18" t="s">
        <v>33</v>
      </c>
      <c r="C66" s="108"/>
      <c r="D66" s="64">
        <f t="shared" ref="D66:F68" si="25">C56/H56</f>
        <v>0.69523168035165239</v>
      </c>
      <c r="E66" s="64">
        <f t="shared" si="25"/>
        <v>0.78433653287432248</v>
      </c>
      <c r="F66" s="65">
        <f t="shared" si="25"/>
        <v>0.76634132906744812</v>
      </c>
      <c r="H66" s="128"/>
      <c r="I66" s="128"/>
      <c r="J66" s="128"/>
      <c r="K66" s="128"/>
      <c r="L66" s="128"/>
      <c r="M66" s="128"/>
    </row>
    <row r="67" spans="2:13" x14ac:dyDescent="0.25">
      <c r="B67" s="19" t="s">
        <v>23</v>
      </c>
      <c r="C67" s="108"/>
      <c r="D67" s="64">
        <f t="shared" si="25"/>
        <v>0.32240282079098337</v>
      </c>
      <c r="E67" s="64">
        <f t="shared" si="25"/>
        <v>0.34399076581622207</v>
      </c>
      <c r="F67" s="65">
        <f t="shared" si="25"/>
        <v>0.33716044144672846</v>
      </c>
      <c r="G67" s="108"/>
      <c r="H67" s="128"/>
      <c r="I67" s="128"/>
      <c r="J67" s="128"/>
      <c r="K67" s="128"/>
      <c r="L67" s="128"/>
      <c r="M67" s="128"/>
    </row>
    <row r="68" spans="2:13" ht="15.75" thickBot="1" x14ac:dyDescent="0.3">
      <c r="B68" s="20" t="s">
        <v>24</v>
      </c>
      <c r="C68" s="110"/>
      <c r="D68" s="66">
        <f t="shared" si="25"/>
        <v>1.5279326832272342</v>
      </c>
      <c r="E68" s="66">
        <f t="shared" si="25"/>
        <v>1.698035113456392</v>
      </c>
      <c r="F68" s="67">
        <f t="shared" si="25"/>
        <v>1.7363380223552762</v>
      </c>
      <c r="G68" s="108"/>
      <c r="H68" s="128"/>
      <c r="I68" s="128"/>
      <c r="J68" s="128"/>
      <c r="K68" s="128"/>
      <c r="L68" s="128"/>
      <c r="M68" s="128"/>
    </row>
    <row r="69" spans="2:13" x14ac:dyDescent="0.25">
      <c r="H69" s="128"/>
      <c r="I69" s="128"/>
      <c r="J69" s="128"/>
    </row>
  </sheetData>
  <mergeCells count="2">
    <mergeCell ref="B10:L10"/>
    <mergeCell ref="B8:L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BA8C-AD02-47E5-BD78-900192117D62}">
  <dimension ref="B1:L52"/>
  <sheetViews>
    <sheetView workbookViewId="0">
      <selection activeCell="B7" sqref="B7"/>
    </sheetView>
  </sheetViews>
  <sheetFormatPr baseColWidth="10" defaultRowHeight="15" x14ac:dyDescent="0.25"/>
  <cols>
    <col min="1" max="1" width="7.28515625" customWidth="1"/>
    <col min="2" max="2" width="34.42578125" customWidth="1"/>
  </cols>
  <sheetData>
    <row r="1" spans="2:12" x14ac:dyDescent="0.25">
      <c r="B1" s="90"/>
    </row>
    <row r="2" spans="2:12" x14ac:dyDescent="0.25">
      <c r="B2" s="90"/>
    </row>
    <row r="3" spans="2:12" x14ac:dyDescent="0.25">
      <c r="B3" s="90"/>
    </row>
    <row r="4" spans="2:12" x14ac:dyDescent="0.25">
      <c r="B4" s="90"/>
      <c r="I4" s="132"/>
    </row>
    <row r="5" spans="2:12" x14ac:dyDescent="0.25">
      <c r="B5" s="90"/>
      <c r="F5" s="132"/>
      <c r="I5" s="132"/>
    </row>
    <row r="6" spans="2:12" x14ac:dyDescent="0.25">
      <c r="B6" s="90"/>
    </row>
    <row r="7" spans="2:12" ht="23.25" customHeight="1" x14ac:dyDescent="0.25">
      <c r="B7" s="133" t="s">
        <v>56</v>
      </c>
      <c r="C7" s="134"/>
      <c r="D7" s="134"/>
      <c r="E7" s="135"/>
      <c r="F7" s="135"/>
      <c r="G7" s="135"/>
      <c r="H7" s="135"/>
      <c r="I7" s="135"/>
      <c r="J7" s="135"/>
      <c r="K7" s="135"/>
      <c r="L7" s="135"/>
    </row>
    <row r="8" spans="2:12" ht="18.75" x14ac:dyDescent="0.3">
      <c r="B8" s="150" t="s">
        <v>67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</row>
    <row r="9" spans="2:12" ht="16.5" thickBot="1" x14ac:dyDescent="0.3">
      <c r="B9" s="72"/>
      <c r="C9" s="73"/>
      <c r="D9" s="13"/>
      <c r="E9" s="74"/>
      <c r="F9" s="74"/>
      <c r="G9" s="30"/>
      <c r="H9" s="33"/>
      <c r="I9" s="13"/>
      <c r="J9" s="13"/>
      <c r="K9" s="13"/>
      <c r="L9" s="13"/>
    </row>
    <row r="10" spans="2:12" ht="15.75" thickBot="1" x14ac:dyDescent="0.3">
      <c r="B10" s="16" t="s">
        <v>17</v>
      </c>
      <c r="C10" s="75" t="s">
        <v>18</v>
      </c>
      <c r="D10" s="75"/>
      <c r="E10" s="75"/>
      <c r="F10" s="76"/>
      <c r="G10" s="77"/>
      <c r="H10" s="75" t="s">
        <v>19</v>
      </c>
      <c r="I10" s="75"/>
      <c r="J10" s="75"/>
      <c r="K10" s="76"/>
      <c r="L10" s="136"/>
    </row>
    <row r="11" spans="2:12" ht="14.25" customHeight="1" x14ac:dyDescent="0.25">
      <c r="B11" s="129"/>
      <c r="C11" s="14"/>
      <c r="D11" s="51" t="s">
        <v>20</v>
      </c>
      <c r="E11" s="60"/>
      <c r="F11" s="51" t="s">
        <v>21</v>
      </c>
      <c r="G11" s="92"/>
      <c r="H11" s="14"/>
      <c r="I11" s="51" t="s">
        <v>20</v>
      </c>
      <c r="J11" s="60"/>
      <c r="K11" s="51" t="s">
        <v>21</v>
      </c>
      <c r="L11" s="92"/>
    </row>
    <row r="12" spans="2:12" ht="15.75" thickBot="1" x14ac:dyDescent="0.3">
      <c r="B12" s="129"/>
      <c r="C12" s="137" t="s">
        <v>68</v>
      </c>
      <c r="D12" s="137" t="s">
        <v>69</v>
      </c>
      <c r="E12" s="137" t="s">
        <v>70</v>
      </c>
      <c r="F12" s="91" t="s">
        <v>59</v>
      </c>
      <c r="G12" s="91" t="s">
        <v>60</v>
      </c>
      <c r="H12" s="137" t="s">
        <v>68</v>
      </c>
      <c r="I12" s="137" t="s">
        <v>69</v>
      </c>
      <c r="J12" s="137" t="s">
        <v>70</v>
      </c>
      <c r="K12" s="91" t="s">
        <v>59</v>
      </c>
      <c r="L12" s="91" t="s">
        <v>60</v>
      </c>
    </row>
    <row r="13" spans="2:12" x14ac:dyDescent="0.25">
      <c r="B13" s="115"/>
      <c r="C13" s="138"/>
      <c r="D13" s="138"/>
      <c r="E13" s="138"/>
      <c r="F13" s="138"/>
      <c r="G13" s="139"/>
      <c r="H13" s="138"/>
      <c r="I13" s="138"/>
      <c r="J13" s="138"/>
      <c r="K13" s="138"/>
      <c r="L13" s="139"/>
    </row>
    <row r="14" spans="2:12" x14ac:dyDescent="0.25">
      <c r="B14" s="17"/>
      <c r="C14" s="25"/>
      <c r="D14" s="25"/>
      <c r="E14" s="25"/>
      <c r="F14" s="25"/>
      <c r="G14" s="49"/>
      <c r="H14" s="25"/>
      <c r="I14" s="25"/>
      <c r="J14" s="25"/>
      <c r="K14" s="25"/>
      <c r="L14" s="49"/>
    </row>
    <row r="15" spans="2:12" x14ac:dyDescent="0.25">
      <c r="B15" s="18" t="s">
        <v>22</v>
      </c>
      <c r="C15" s="114">
        <f>SUM(C16:C17)</f>
        <v>4027.0480761930003</v>
      </c>
      <c r="D15" s="114">
        <f>SUM(D16:D17)</f>
        <v>5310.0024078020006</v>
      </c>
      <c r="E15" s="114">
        <f>SUM(E16:E17)</f>
        <v>6486.6121138910003</v>
      </c>
      <c r="F15" s="116">
        <f>(D15-C15)/C15</f>
        <v>0.31858430973137292</v>
      </c>
      <c r="G15" s="117">
        <f t="shared" ref="F15:G17" si="0">(E15-D15)/D15</f>
        <v>0.22158364831628022</v>
      </c>
      <c r="H15" s="114">
        <f>SUM(H16:H17)</f>
        <v>6364.3723262987724</v>
      </c>
      <c r="I15" s="114">
        <f>SUM(I16:I17)</f>
        <v>5903.3331969259998</v>
      </c>
      <c r="J15" s="114">
        <f>SUM(J16:J17)</f>
        <v>4973.9166801739993</v>
      </c>
      <c r="K15" s="116">
        <f t="shared" ref="K15:L17" si="1">(I15-H15)/H15</f>
        <v>-7.2440628193242707E-2</v>
      </c>
      <c r="L15" s="117">
        <f t="shared" si="1"/>
        <v>-0.15743927807360913</v>
      </c>
    </row>
    <row r="16" spans="2:12" x14ac:dyDescent="0.25">
      <c r="B16" s="19" t="s">
        <v>23</v>
      </c>
      <c r="C16" s="58">
        <v>3941.1591461920002</v>
      </c>
      <c r="D16" s="58">
        <v>5225.2325504460005</v>
      </c>
      <c r="E16" s="58">
        <v>6414.1833014809999</v>
      </c>
      <c r="F16" s="118">
        <f t="shared" si="0"/>
        <v>0.32581110191774137</v>
      </c>
      <c r="G16" s="117">
        <f t="shared" si="0"/>
        <v>0.22754025577933684</v>
      </c>
      <c r="H16" s="58">
        <v>5980.562224081772</v>
      </c>
      <c r="I16" s="58">
        <v>5656.5837980380002</v>
      </c>
      <c r="J16" s="58">
        <v>4732.9523517159996</v>
      </c>
      <c r="K16" s="118">
        <f t="shared" si="1"/>
        <v>-5.4171901220125503E-2</v>
      </c>
      <c r="L16" s="119">
        <f t="shared" si="1"/>
        <v>-0.16328432129695741</v>
      </c>
    </row>
    <row r="17" spans="2:12" x14ac:dyDescent="0.25">
      <c r="B17" s="19" t="s">
        <v>24</v>
      </c>
      <c r="C17" s="58">
        <v>85.888930001000006</v>
      </c>
      <c r="D17" s="58">
        <v>84.769857356000003</v>
      </c>
      <c r="E17" s="58">
        <v>72.428812409999992</v>
      </c>
      <c r="F17" s="118">
        <f t="shared" si="0"/>
        <v>-1.3029300108721501E-2</v>
      </c>
      <c r="G17" s="117">
        <f t="shared" si="0"/>
        <v>-0.14558293868742145</v>
      </c>
      <c r="H17" s="58">
        <v>383.81010221700001</v>
      </c>
      <c r="I17" s="58">
        <v>246.749398888</v>
      </c>
      <c r="J17" s="58">
        <v>240.96432845800001</v>
      </c>
      <c r="K17" s="118">
        <f t="shared" si="1"/>
        <v>-0.35710551269311852</v>
      </c>
      <c r="L17" s="119">
        <f t="shared" si="1"/>
        <v>-2.3445124713863414E-2</v>
      </c>
    </row>
    <row r="18" spans="2:12" x14ac:dyDescent="0.25">
      <c r="B18" s="17"/>
      <c r="C18" s="114"/>
      <c r="D18" s="114"/>
      <c r="E18" s="114"/>
      <c r="F18" s="120"/>
      <c r="G18" s="121"/>
      <c r="H18" s="140"/>
      <c r="I18" s="140"/>
      <c r="J18" s="140"/>
      <c r="K18" s="120"/>
      <c r="L18" s="122"/>
    </row>
    <row r="19" spans="2:12" x14ac:dyDescent="0.25">
      <c r="B19" s="18" t="s">
        <v>25</v>
      </c>
      <c r="C19" s="114">
        <f>SUM(C20:C21)</f>
        <v>4568.0983744169998</v>
      </c>
      <c r="D19" s="114">
        <f>SUM(D20:D21)</f>
        <v>3830.3107649520002</v>
      </c>
      <c r="E19" s="114">
        <f>SUM(E20:E21)</f>
        <v>3849.0496502989999</v>
      </c>
      <c r="F19" s="116">
        <f>(D19-C19)/C19</f>
        <v>-0.16150869552128663</v>
      </c>
      <c r="G19" s="117">
        <f>(E19-D19)/D19</f>
        <v>4.8922624029527143E-3</v>
      </c>
      <c r="H19" s="114">
        <f>SUM(H20:H21)</f>
        <v>15134.327798545999</v>
      </c>
      <c r="I19" s="114">
        <f>SUM(I20:I21)</f>
        <v>13496.041026633</v>
      </c>
      <c r="J19" s="114">
        <f>SUM(J20:J21)</f>
        <v>14718.533682928</v>
      </c>
      <c r="K19" s="116">
        <f>(I19-H19)/H19</f>
        <v>-0.10824972167382249</v>
      </c>
      <c r="L19" s="117">
        <f>(J19-I19)/I19</f>
        <v>9.05815752843772E-2</v>
      </c>
    </row>
    <row r="20" spans="2:12" x14ac:dyDescent="0.25">
      <c r="B20" s="19" t="s">
        <v>23</v>
      </c>
      <c r="C20" s="58">
        <v>4568.0983744169998</v>
      </c>
      <c r="D20" s="58">
        <v>3830.3107649520002</v>
      </c>
      <c r="E20" s="58">
        <v>3849.0496502989999</v>
      </c>
      <c r="F20" s="116">
        <f>(D20-C20)/C20</f>
        <v>-0.16150869552128663</v>
      </c>
      <c r="G20" s="117">
        <f>(E20-D20)/D20</f>
        <v>4.8922624029527143E-3</v>
      </c>
      <c r="H20" s="58">
        <v>15134.327798545999</v>
      </c>
      <c r="I20" s="58">
        <v>13496.041026633</v>
      </c>
      <c r="J20" s="58">
        <v>14718.533682928</v>
      </c>
      <c r="K20" s="118">
        <f>(I20-H20)/H20</f>
        <v>-0.10824972167382249</v>
      </c>
      <c r="L20" s="119">
        <f>(J20-I20)/I20</f>
        <v>9.05815752843772E-2</v>
      </c>
    </row>
    <row r="21" spans="2:12" x14ac:dyDescent="0.25">
      <c r="B21" s="19" t="s">
        <v>24</v>
      </c>
      <c r="C21" s="61">
        <v>0</v>
      </c>
      <c r="D21" s="61">
        <v>0</v>
      </c>
      <c r="E21" s="61">
        <v>0</v>
      </c>
      <c r="F21" s="118" t="s">
        <v>26</v>
      </c>
      <c r="G21" s="119"/>
      <c r="H21" s="61">
        <v>0</v>
      </c>
      <c r="I21" s="61">
        <v>0</v>
      </c>
      <c r="J21" s="61">
        <v>0</v>
      </c>
      <c r="K21" s="118" t="s">
        <v>26</v>
      </c>
      <c r="L21" s="119" t="s">
        <v>26</v>
      </c>
    </row>
    <row r="22" spans="2:12" x14ac:dyDescent="0.25">
      <c r="B22" s="17"/>
      <c r="C22" s="114"/>
      <c r="D22" s="114"/>
      <c r="E22" s="114"/>
      <c r="F22" s="120"/>
      <c r="G22" s="121"/>
      <c r="H22" s="114"/>
      <c r="I22" s="114"/>
      <c r="J22" s="114"/>
      <c r="K22" s="120"/>
      <c r="L22" s="122"/>
    </row>
    <row r="23" spans="2:12" x14ac:dyDescent="0.25">
      <c r="B23" s="18" t="s">
        <v>27</v>
      </c>
      <c r="C23" s="114">
        <f>SUM(C24:C25)</f>
        <v>3601.0412805229998</v>
      </c>
      <c r="D23" s="114">
        <f>SUM(D24:D25)</f>
        <v>2672.1495314700001</v>
      </c>
      <c r="E23" s="114">
        <f>SUM(E24:E25)</f>
        <v>1969.483813882</v>
      </c>
      <c r="F23" s="116">
        <f>(D23-C23)/C23</f>
        <v>-0.25795087495306124</v>
      </c>
      <c r="G23" s="117">
        <f>(E23-D23)/D23</f>
        <v>-0.26295898089260383</v>
      </c>
      <c r="H23" s="114">
        <f>SUM(H24:H25)</f>
        <v>2356.1726664029998</v>
      </c>
      <c r="I23" s="114">
        <f>SUM(I24:I25)</f>
        <v>1422.4534703750001</v>
      </c>
      <c r="J23" s="114">
        <f>SUM(J24:J25)</f>
        <v>1234.186713589</v>
      </c>
      <c r="K23" s="116">
        <f>(I23-H23)/H23</f>
        <v>-0.39628640521216213</v>
      </c>
      <c r="L23" s="117">
        <f>(J23-I23)/I23</f>
        <v>-0.13235354316114642</v>
      </c>
    </row>
    <row r="24" spans="2:12" x14ac:dyDescent="0.25">
      <c r="B24" s="19" t="s">
        <v>23</v>
      </c>
      <c r="C24" s="58">
        <v>3601.0412805229998</v>
      </c>
      <c r="D24" s="58">
        <v>2672.1495314700001</v>
      </c>
      <c r="E24" s="58">
        <v>1969.483813882</v>
      </c>
      <c r="F24" s="118">
        <f>(D24-C24)/C24</f>
        <v>-0.25795087495306124</v>
      </c>
      <c r="G24" s="119">
        <f>(E24-D24)/D24</f>
        <v>-0.26295898089260383</v>
      </c>
      <c r="H24" s="58">
        <v>2356.1726664029998</v>
      </c>
      <c r="I24" s="58">
        <v>1422.4534703750001</v>
      </c>
      <c r="J24" s="58">
        <v>1234.186713589</v>
      </c>
      <c r="K24" s="118">
        <f>(I24-H24)/H24</f>
        <v>-0.39628640521216213</v>
      </c>
      <c r="L24" s="119">
        <f>(J24-I24)/I24</f>
        <v>-0.13235354316114642</v>
      </c>
    </row>
    <row r="25" spans="2:12" x14ac:dyDescent="0.25">
      <c r="B25" s="19" t="s">
        <v>24</v>
      </c>
      <c r="C25" s="61">
        <v>0</v>
      </c>
      <c r="D25" s="61">
        <v>0</v>
      </c>
      <c r="E25" s="61">
        <v>0</v>
      </c>
      <c r="F25" s="118" t="s">
        <v>26</v>
      </c>
      <c r="G25" s="119"/>
      <c r="H25" s="61">
        <v>0</v>
      </c>
      <c r="I25" s="61">
        <v>0</v>
      </c>
      <c r="J25" s="61">
        <v>0</v>
      </c>
      <c r="K25" s="118" t="s">
        <v>26</v>
      </c>
      <c r="L25" s="119" t="s">
        <v>26</v>
      </c>
    </row>
    <row r="26" spans="2:12" x14ac:dyDescent="0.25">
      <c r="B26" s="17"/>
      <c r="C26" s="114"/>
      <c r="D26" s="114"/>
      <c r="E26" s="114"/>
      <c r="F26" s="120"/>
      <c r="G26" s="121"/>
      <c r="H26" s="114"/>
      <c r="I26" s="114"/>
      <c r="J26" s="114"/>
      <c r="K26" s="120"/>
      <c r="L26" s="122"/>
    </row>
    <row r="27" spans="2:12" x14ac:dyDescent="0.25">
      <c r="B27" s="18" t="s">
        <v>28</v>
      </c>
      <c r="C27" s="114">
        <f>SUM(C28:C29)</f>
        <v>17187.110029420001</v>
      </c>
      <c r="D27" s="114">
        <f>SUM(D28:D29)</f>
        <v>19450.082707505</v>
      </c>
      <c r="E27" s="114">
        <f>SUM(E28:E29)</f>
        <v>18708.437789465999</v>
      </c>
      <c r="F27" s="116">
        <f t="shared" ref="F27:G29" si="2">(D27-C27)/C27</f>
        <v>0.13166685232196459</v>
      </c>
      <c r="G27" s="117">
        <f t="shared" si="2"/>
        <v>-3.813068197148746E-2</v>
      </c>
      <c r="H27" s="114">
        <f>SUM(H28:H29)</f>
        <v>33237.058506661997</v>
      </c>
      <c r="I27" s="114">
        <f>SUM(I28:I29)</f>
        <v>31697.019263937997</v>
      </c>
      <c r="J27" s="114">
        <f>SUM(J28:J29)</f>
        <v>30971.154445417</v>
      </c>
      <c r="K27" s="116">
        <f t="shared" ref="K27:L29" si="3">(I27-H27)/H27</f>
        <v>-4.6335004116423745E-2</v>
      </c>
      <c r="L27" s="117">
        <f t="shared" si="3"/>
        <v>-2.2900097087262088E-2</v>
      </c>
    </row>
    <row r="28" spans="2:12" x14ac:dyDescent="0.25">
      <c r="B28" s="19" t="s">
        <v>23</v>
      </c>
      <c r="C28" s="58">
        <v>2870.9152340259998</v>
      </c>
      <c r="D28" s="58">
        <v>2640.909699195</v>
      </c>
      <c r="E28" s="58">
        <v>2322.14229669</v>
      </c>
      <c r="F28" s="118">
        <f t="shared" si="2"/>
        <v>-8.0115752671824358E-2</v>
      </c>
      <c r="G28" s="119">
        <f t="shared" si="2"/>
        <v>-0.12070363579722794</v>
      </c>
      <c r="H28" s="58">
        <v>14747.711116983</v>
      </c>
      <c r="I28" s="58">
        <v>12963.718190857</v>
      </c>
      <c r="J28" s="58">
        <v>13254.676825158</v>
      </c>
      <c r="K28" s="118">
        <f t="shared" si="3"/>
        <v>-0.12096744450544669</v>
      </c>
      <c r="L28" s="119">
        <f t="shared" si="3"/>
        <v>2.2444072758863717E-2</v>
      </c>
    </row>
    <row r="29" spans="2:12" x14ac:dyDescent="0.25">
      <c r="B29" s="19" t="s">
        <v>24</v>
      </c>
      <c r="C29" s="58">
        <v>14316.194795394</v>
      </c>
      <c r="D29" s="58">
        <v>16809.173008310001</v>
      </c>
      <c r="E29" s="58">
        <v>16386.295492776</v>
      </c>
      <c r="F29" s="118">
        <f t="shared" si="2"/>
        <v>0.17413693013719511</v>
      </c>
      <c r="G29" s="119">
        <f t="shared" si="2"/>
        <v>-2.515754435539105E-2</v>
      </c>
      <c r="H29" s="58">
        <v>18489.347389678998</v>
      </c>
      <c r="I29" s="58">
        <v>18733.301073080998</v>
      </c>
      <c r="J29" s="58">
        <v>17716.477620259</v>
      </c>
      <c r="K29" s="118">
        <f t="shared" si="3"/>
        <v>1.3194283078816413E-2</v>
      </c>
      <c r="L29" s="119">
        <f t="shared" si="3"/>
        <v>-5.4278925473692015E-2</v>
      </c>
    </row>
    <row r="30" spans="2:12" x14ac:dyDescent="0.25">
      <c r="B30" s="17"/>
      <c r="C30" s="114"/>
      <c r="D30" s="114"/>
      <c r="E30" s="114"/>
      <c r="F30" s="120"/>
      <c r="G30" s="121"/>
      <c r="H30" s="114"/>
      <c r="I30" s="114"/>
      <c r="J30" s="114"/>
      <c r="K30" s="120"/>
      <c r="L30" s="122"/>
    </row>
    <row r="31" spans="2:12" x14ac:dyDescent="0.25">
      <c r="B31" s="18" t="s">
        <v>29</v>
      </c>
      <c r="C31" s="114">
        <f>SUM(C32:C33)</f>
        <v>10985.825055273999</v>
      </c>
      <c r="D31" s="114">
        <f>SUM(D32:D33)</f>
        <v>11977.940443991001</v>
      </c>
      <c r="E31" s="114">
        <f>SUM(E32:E33)</f>
        <v>11693.223285586999</v>
      </c>
      <c r="F31" s="116">
        <f t="shared" ref="F31:G33" si="4">(D31-C31)/C31</f>
        <v>9.030868266382179E-2</v>
      </c>
      <c r="G31" s="117">
        <f t="shared" si="4"/>
        <v>-2.3770126403227954E-2</v>
      </c>
      <c r="H31" s="114">
        <f>SUM(H32:H33)</f>
        <v>16006.762549440002</v>
      </c>
      <c r="I31" s="114">
        <f>SUM(I32:I33)</f>
        <v>16724.770184560002</v>
      </c>
      <c r="J31" s="114">
        <f>SUM(J32:J33)</f>
        <v>17754.178320543</v>
      </c>
      <c r="K31" s="116">
        <f t="shared" ref="K31:L33" si="5">(I31-H31)/H31</f>
        <v>4.4856518168636172E-2</v>
      </c>
      <c r="L31" s="117">
        <f t="shared" si="5"/>
        <v>6.1549912173581217E-2</v>
      </c>
    </row>
    <row r="32" spans="2:12" x14ac:dyDescent="0.25">
      <c r="B32" s="19" t="s">
        <v>23</v>
      </c>
      <c r="C32" s="58">
        <v>789.08016580200001</v>
      </c>
      <c r="D32" s="58">
        <v>1102.715478607</v>
      </c>
      <c r="E32" s="58">
        <v>1448.356020811</v>
      </c>
      <c r="F32" s="118">
        <f t="shared" si="4"/>
        <v>0.39746951754417686</v>
      </c>
      <c r="G32" s="119">
        <f t="shared" si="4"/>
        <v>0.31344489935030995</v>
      </c>
      <c r="H32" s="58">
        <v>11241.653747361001</v>
      </c>
      <c r="I32" s="58">
        <v>12350.102143811</v>
      </c>
      <c r="J32" s="58">
        <v>13619.921945376</v>
      </c>
      <c r="K32" s="118">
        <f t="shared" si="5"/>
        <v>9.8601898026810325E-2</v>
      </c>
      <c r="L32" s="119">
        <f t="shared" si="5"/>
        <v>0.10281856674370451</v>
      </c>
    </row>
    <row r="33" spans="2:12" x14ac:dyDescent="0.25">
      <c r="B33" s="19" t="s">
        <v>24</v>
      </c>
      <c r="C33" s="58">
        <v>10196.744889472</v>
      </c>
      <c r="D33" s="58">
        <v>10875.224965384001</v>
      </c>
      <c r="E33" s="58">
        <v>10244.867264776</v>
      </c>
      <c r="F33" s="118">
        <f t="shared" si="4"/>
        <v>6.6538888955878672E-2</v>
      </c>
      <c r="G33" s="119">
        <f t="shared" si="4"/>
        <v>-5.7962727448346039E-2</v>
      </c>
      <c r="H33" s="58">
        <v>4765.1088020790003</v>
      </c>
      <c r="I33" s="58">
        <v>4374.6680407490003</v>
      </c>
      <c r="J33" s="58">
        <v>4134.2563751670004</v>
      </c>
      <c r="K33" s="118">
        <f t="shared" si="5"/>
        <v>-8.1937428408697E-2</v>
      </c>
      <c r="L33" s="119">
        <f t="shared" si="5"/>
        <v>-5.4955407665821021E-2</v>
      </c>
    </row>
    <row r="34" spans="2:12" x14ac:dyDescent="0.25">
      <c r="B34" s="17"/>
      <c r="C34" s="114"/>
      <c r="D34" s="114"/>
      <c r="E34" s="114"/>
      <c r="F34" s="120"/>
      <c r="G34" s="121"/>
      <c r="H34" s="114"/>
      <c r="I34" s="114"/>
      <c r="J34" s="114"/>
      <c r="K34" s="120"/>
      <c r="L34" s="122"/>
    </row>
    <row r="35" spans="2:12" x14ac:dyDescent="0.25">
      <c r="B35" s="18" t="s">
        <v>30</v>
      </c>
      <c r="C35" s="114">
        <f>SUM(C36:C37)</f>
        <v>17188.332793768001</v>
      </c>
      <c r="D35" s="114">
        <f>SUM(D36:D37)</f>
        <v>18836.856273887999</v>
      </c>
      <c r="E35" s="114">
        <f>SUM(E36:E37)</f>
        <v>19370.819518615997</v>
      </c>
      <c r="F35" s="116">
        <f t="shared" ref="F35:G37" si="6">(D35-C35)/C35</f>
        <v>9.5909446244705376E-2</v>
      </c>
      <c r="G35" s="117">
        <f t="shared" si="6"/>
        <v>2.8346728188832021E-2</v>
      </c>
      <c r="H35" s="114">
        <f>SUM(H36:H37)</f>
        <v>9690.1911189999992</v>
      </c>
      <c r="I35" s="114">
        <f>SUM(I36:I37)</f>
        <v>9902.6925444520002</v>
      </c>
      <c r="J35" s="114">
        <f>SUM(J36:J37)</f>
        <v>11353.221730772999</v>
      </c>
      <c r="K35" s="116">
        <f t="shared" ref="K35:L37" si="7">(I35-H35)/H35</f>
        <v>2.1929539143489114E-2</v>
      </c>
      <c r="L35" s="117">
        <f t="shared" si="7"/>
        <v>0.14647826132233702</v>
      </c>
    </row>
    <row r="36" spans="2:12" x14ac:dyDescent="0.25">
      <c r="B36" s="19" t="s">
        <v>23</v>
      </c>
      <c r="C36" s="58">
        <v>2666.3545256470002</v>
      </c>
      <c r="D36" s="58">
        <v>2900.3046087560001</v>
      </c>
      <c r="E36" s="58">
        <v>2930.9815586780001</v>
      </c>
      <c r="F36" s="118">
        <f t="shared" si="6"/>
        <v>8.7741551567389983E-2</v>
      </c>
      <c r="G36" s="119">
        <f t="shared" si="6"/>
        <v>1.0577147596630521E-2</v>
      </c>
      <c r="H36" s="58">
        <v>7724.7071218569999</v>
      </c>
      <c r="I36" s="58">
        <v>7518.4147609049996</v>
      </c>
      <c r="J36" s="58">
        <v>8597.5522181929991</v>
      </c>
      <c r="K36" s="118">
        <f t="shared" si="7"/>
        <v>-2.6705525231927259E-2</v>
      </c>
      <c r="L36" s="119">
        <f t="shared" si="7"/>
        <v>0.1435325785562411</v>
      </c>
    </row>
    <row r="37" spans="2:12" x14ac:dyDescent="0.25">
      <c r="B37" s="19" t="s">
        <v>24</v>
      </c>
      <c r="C37" s="58">
        <v>14521.978268121</v>
      </c>
      <c r="D37" s="58">
        <v>15936.551665131999</v>
      </c>
      <c r="E37" s="58">
        <v>16439.837959937999</v>
      </c>
      <c r="F37" s="118">
        <f t="shared" si="6"/>
        <v>9.7409138816596741E-2</v>
      </c>
      <c r="G37" s="119">
        <f t="shared" si="6"/>
        <v>3.1580627062951928E-2</v>
      </c>
      <c r="H37" s="58">
        <v>1965.4839971430001</v>
      </c>
      <c r="I37" s="58">
        <v>2384.2777835470001</v>
      </c>
      <c r="J37" s="58">
        <v>2755.6695125800002</v>
      </c>
      <c r="K37" s="118">
        <f t="shared" si="7"/>
        <v>0.21307412678645704</v>
      </c>
      <c r="L37" s="119">
        <f t="shared" si="7"/>
        <v>0.15576697127987099</v>
      </c>
    </row>
    <row r="38" spans="2:12" x14ac:dyDescent="0.25">
      <c r="B38" s="17"/>
      <c r="C38" s="114"/>
      <c r="D38" s="114"/>
      <c r="E38" s="114"/>
      <c r="F38" s="120"/>
      <c r="G38" s="121"/>
      <c r="H38" s="114"/>
      <c r="I38" s="114"/>
      <c r="J38" s="114"/>
      <c r="K38" s="120"/>
      <c r="L38" s="122"/>
    </row>
    <row r="39" spans="2:12" x14ac:dyDescent="0.25">
      <c r="B39" s="18" t="s">
        <v>31</v>
      </c>
      <c r="C39" s="114">
        <f t="shared" ref="C39:E40" si="8">C35+C31+C27+C23+C19+C15</f>
        <v>57557.455609595003</v>
      </c>
      <c r="D39" s="114">
        <f t="shared" si="8"/>
        <v>62077.342129608005</v>
      </c>
      <c r="E39" s="114">
        <f t="shared" si="8"/>
        <v>62077.626171740994</v>
      </c>
      <c r="F39" s="116">
        <f t="shared" ref="F39:G41" si="9">(D39-C39)/C39</f>
        <v>7.8528254457091107E-2</v>
      </c>
      <c r="G39" s="117">
        <f t="shared" si="9"/>
        <v>4.5756168554419425E-6</v>
      </c>
      <c r="H39" s="114">
        <f t="shared" ref="H39:J41" si="10">H35+H31+H27+H23+H19+H15</f>
        <v>82788.884966349768</v>
      </c>
      <c r="I39" s="114">
        <f t="shared" si="10"/>
        <v>79146.309686884008</v>
      </c>
      <c r="J39" s="114">
        <f t="shared" si="10"/>
        <v>81005.191573424003</v>
      </c>
      <c r="K39" s="116">
        <f t="shared" ref="K39:L41" si="11">(I39-H39)/H39</f>
        <v>-4.3998361385665666E-2</v>
      </c>
      <c r="L39" s="117">
        <f t="shared" si="11"/>
        <v>2.3486652680258142E-2</v>
      </c>
    </row>
    <row r="40" spans="2:12" x14ac:dyDescent="0.25">
      <c r="B40" s="19" t="s">
        <v>23</v>
      </c>
      <c r="C40" s="61">
        <f>C36+C32+C28+C24+C20+C16</f>
        <v>18436.648726607</v>
      </c>
      <c r="D40" s="61">
        <f t="shared" si="8"/>
        <v>18371.622633425999</v>
      </c>
      <c r="E40" s="61">
        <f t="shared" si="8"/>
        <v>18934.196641841001</v>
      </c>
      <c r="F40" s="118">
        <f t="shared" si="9"/>
        <v>-3.5270017965443917E-3</v>
      </c>
      <c r="G40" s="117">
        <f t="shared" si="9"/>
        <v>3.0621900941478864E-2</v>
      </c>
      <c r="H40" s="61">
        <f t="shared" si="10"/>
        <v>57185.134675231777</v>
      </c>
      <c r="I40" s="61">
        <f t="shared" si="10"/>
        <v>53407.313390619005</v>
      </c>
      <c r="J40" s="61">
        <f t="shared" si="10"/>
        <v>56157.823736959996</v>
      </c>
      <c r="K40" s="118">
        <f t="shared" si="11"/>
        <v>-6.6062995323311446E-2</v>
      </c>
      <c r="L40" s="119">
        <f t="shared" si="11"/>
        <v>5.1500631125626285E-2</v>
      </c>
    </row>
    <row r="41" spans="2:12" ht="15.75" thickBot="1" x14ac:dyDescent="0.3">
      <c r="B41" s="20" t="s">
        <v>24</v>
      </c>
      <c r="C41" s="123">
        <f>C37+C33+C29+C25+C21+C17</f>
        <v>39120.806882987999</v>
      </c>
      <c r="D41" s="123">
        <f>D37+D33+D29+D25+D21+D17</f>
        <v>43705.719496181999</v>
      </c>
      <c r="E41" s="123">
        <f>E37+E33+E29+E25+E21+E17</f>
        <v>43143.429529899993</v>
      </c>
      <c r="F41" s="124">
        <f t="shared" si="9"/>
        <v>0.11719882534395745</v>
      </c>
      <c r="G41" s="125">
        <f t="shared" si="9"/>
        <v>-1.2865363452742735E-2</v>
      </c>
      <c r="H41" s="123">
        <f t="shared" si="10"/>
        <v>25603.750291117998</v>
      </c>
      <c r="I41" s="123">
        <f t="shared" si="10"/>
        <v>25738.996296265002</v>
      </c>
      <c r="J41" s="123">
        <f t="shared" si="10"/>
        <v>24847.367836464</v>
      </c>
      <c r="K41" s="124">
        <f t="shared" si="11"/>
        <v>5.2822732454909736E-3</v>
      </c>
      <c r="L41" s="126">
        <f t="shared" si="11"/>
        <v>-3.4641151097659043E-2</v>
      </c>
    </row>
    <row r="42" spans="2:12" ht="15.75" x14ac:dyDescent="0.25">
      <c r="B42" s="21"/>
      <c r="C42" s="50"/>
      <c r="D42" s="50"/>
      <c r="E42" s="50"/>
      <c r="F42" s="62"/>
      <c r="G42" s="141"/>
      <c r="H42" s="141"/>
      <c r="I42" s="141"/>
      <c r="J42" s="141"/>
      <c r="K42" s="141"/>
      <c r="L42" s="62"/>
    </row>
    <row r="43" spans="2:12" ht="16.5" thickBot="1" x14ac:dyDescent="0.3">
      <c r="B43" s="79"/>
      <c r="C43" s="41"/>
      <c r="D43" s="80"/>
      <c r="E43" s="80"/>
      <c r="F43" s="81"/>
      <c r="G43" s="141"/>
      <c r="H43" s="128"/>
      <c r="I43" s="128" t="s">
        <v>57</v>
      </c>
      <c r="J43" s="128"/>
      <c r="K43" s="141"/>
      <c r="L43" s="25"/>
    </row>
    <row r="44" spans="2:12" ht="16.5" customHeight="1" thickBot="1" x14ac:dyDescent="0.3">
      <c r="B44" s="14"/>
      <c r="C44" s="82"/>
      <c r="D44" s="120" t="s">
        <v>68</v>
      </c>
      <c r="E44" s="142" t="s">
        <v>69</v>
      </c>
      <c r="F44" s="142" t="s">
        <v>70</v>
      </c>
      <c r="G44" s="141"/>
      <c r="H44" s="128"/>
      <c r="I44" s="128"/>
      <c r="J44" s="128"/>
      <c r="K44" s="128"/>
      <c r="L44" s="128"/>
    </row>
    <row r="45" spans="2:12" ht="15.75" x14ac:dyDescent="0.25">
      <c r="B45" s="22" t="s">
        <v>32</v>
      </c>
      <c r="C45" s="83"/>
      <c r="D45" s="84">
        <f>C39-H39</f>
        <v>-25231.429356754765</v>
      </c>
      <c r="E45" s="84">
        <f>D39-I39</f>
        <v>-17068.967557276002</v>
      </c>
      <c r="F45" s="131">
        <f>E39-J39</f>
        <v>-18927.565401683009</v>
      </c>
      <c r="G45" s="141"/>
      <c r="H45" s="128"/>
      <c r="I45" s="128"/>
      <c r="J45" s="128"/>
      <c r="K45" s="128"/>
      <c r="L45" s="128"/>
    </row>
    <row r="46" spans="2:12" ht="15.75" x14ac:dyDescent="0.25">
      <c r="B46" s="19" t="s">
        <v>23</v>
      </c>
      <c r="D46" s="61">
        <f t="shared" ref="D46:F47" si="12">C40-H40</f>
        <v>-38748.485948624773</v>
      </c>
      <c r="E46" s="61">
        <f t="shared" si="12"/>
        <v>-35035.690757193006</v>
      </c>
      <c r="F46" s="63">
        <f t="shared" si="12"/>
        <v>-37223.627095118994</v>
      </c>
      <c r="G46" s="141"/>
      <c r="H46" s="128"/>
      <c r="I46" s="128"/>
      <c r="J46" s="128"/>
      <c r="K46" s="128"/>
      <c r="L46" s="128"/>
    </row>
    <row r="47" spans="2:12" ht="15.75" x14ac:dyDescent="0.25">
      <c r="B47" s="19" t="s">
        <v>24</v>
      </c>
      <c r="D47" s="61">
        <f t="shared" si="12"/>
        <v>13517.056591870001</v>
      </c>
      <c r="E47" s="61">
        <f t="shared" si="12"/>
        <v>17966.723199916996</v>
      </c>
      <c r="F47" s="63">
        <f t="shared" si="12"/>
        <v>18296.061693435993</v>
      </c>
      <c r="G47" s="141"/>
      <c r="H47" s="128"/>
      <c r="I47" s="128"/>
      <c r="J47" s="128"/>
      <c r="K47" s="128"/>
      <c r="L47" s="128"/>
    </row>
    <row r="48" spans="2:12" ht="15.75" x14ac:dyDescent="0.25">
      <c r="B48" s="19"/>
      <c r="D48" s="61"/>
      <c r="E48" s="61"/>
      <c r="F48" s="63"/>
      <c r="G48" s="141"/>
      <c r="H48" s="128"/>
      <c r="I48" s="128"/>
      <c r="J48" s="128"/>
      <c r="K48" s="128"/>
      <c r="L48" s="128"/>
    </row>
    <row r="49" spans="2:12" ht="15.75" x14ac:dyDescent="0.25">
      <c r="B49" s="18" t="s">
        <v>33</v>
      </c>
      <c r="D49" s="64">
        <f t="shared" ref="D49:F51" si="13">C39/H39</f>
        <v>0.69523168035165239</v>
      </c>
      <c r="E49" s="64">
        <f t="shared" si="13"/>
        <v>0.78433653287432248</v>
      </c>
      <c r="F49" s="65">
        <f t="shared" si="13"/>
        <v>0.76634132906744801</v>
      </c>
      <c r="G49" s="141"/>
      <c r="H49" s="128"/>
      <c r="I49" s="128"/>
      <c r="J49" s="128"/>
      <c r="K49" s="128"/>
      <c r="L49" s="128"/>
    </row>
    <row r="50" spans="2:12" ht="15.75" x14ac:dyDescent="0.25">
      <c r="B50" s="19" t="s">
        <v>23</v>
      </c>
      <c r="D50" s="64">
        <f t="shared" si="13"/>
        <v>0.32240282079098337</v>
      </c>
      <c r="E50" s="64">
        <f t="shared" si="13"/>
        <v>0.34399076581622201</v>
      </c>
      <c r="F50" s="65">
        <f t="shared" si="13"/>
        <v>0.33716044144672852</v>
      </c>
      <c r="G50" s="141"/>
      <c r="H50" s="128"/>
      <c r="I50" s="128"/>
      <c r="J50" s="128"/>
      <c r="K50" s="128"/>
      <c r="L50" s="128"/>
    </row>
    <row r="51" spans="2:12" ht="16.5" thickBot="1" x14ac:dyDescent="0.3">
      <c r="B51" s="20" t="s">
        <v>24</v>
      </c>
      <c r="C51" s="85"/>
      <c r="D51" s="66">
        <f t="shared" si="13"/>
        <v>1.5279326832272342</v>
      </c>
      <c r="E51" s="66">
        <f t="shared" si="13"/>
        <v>1.698035113456392</v>
      </c>
      <c r="F51" s="67">
        <f t="shared" si="13"/>
        <v>1.736338022355276</v>
      </c>
      <c r="G51" s="141"/>
      <c r="H51" s="128"/>
      <c r="I51" s="128"/>
      <c r="J51" s="128"/>
      <c r="K51" s="128"/>
      <c r="L51" s="128"/>
    </row>
    <row r="52" spans="2:12" ht="15.75" x14ac:dyDescent="0.25">
      <c r="G52" s="141"/>
      <c r="I52" s="128"/>
      <c r="J52" s="128"/>
      <c r="K52" s="128"/>
      <c r="L52" s="128"/>
    </row>
  </sheetData>
  <mergeCells count="1">
    <mergeCell ref="B8:L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Ensemble</vt:lpstr>
      <vt:lpstr>GP</vt:lpstr>
      <vt:lpstr>GSA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mossaab dergaa</cp:lastModifiedBy>
  <cp:lastPrinted>2023-03-08T13:41:15Z</cp:lastPrinted>
  <dcterms:created xsi:type="dcterms:W3CDTF">2015-06-05T18:19:34Z</dcterms:created>
  <dcterms:modified xsi:type="dcterms:W3CDTF">2025-01-13T13:43:45Z</dcterms:modified>
</cp:coreProperties>
</file>