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osaab.dergaa\Desktop\Commerce\"/>
    </mc:Choice>
  </mc:AlternateContent>
  <xr:revisionPtr revIDLastSave="0" documentId="13_ncr:1_{1B24B957-016D-41BF-A7CB-FA21CBD8D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e" sheetId="1" r:id="rId1"/>
    <sheet name="GP" sheetId="2" r:id="rId2"/>
    <sheet name="GSA" sheetId="3" r:id="rId3"/>
    <sheet name="TYPE" sheetId="4" r:id="rId4"/>
  </sheets>
  <definedNames>
    <definedName name="_xlnm.Print_Area" localSheetId="0">Globale!#REF!</definedName>
    <definedName name="_xlnm.Print_Area" localSheetId="1">GP!#REF!</definedName>
    <definedName name="_xlnm.Print_Area" localSheetId="2">GSA!#REF!</definedName>
    <definedName name="_xlnm.Print_Area" localSheetId="3">TYPE!#REF!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  <c r="E48" i="1"/>
  <c r="D48" i="1"/>
  <c r="C48" i="1"/>
  <c r="G46" i="1"/>
  <c r="F46" i="1"/>
  <c r="G45" i="1"/>
  <c r="F45" i="1"/>
  <c r="E41" i="1"/>
  <c r="D41" i="1"/>
  <c r="C41" i="1"/>
  <c r="E40" i="1"/>
  <c r="D40" i="1"/>
  <c r="C40" i="1"/>
  <c r="G38" i="1"/>
  <c r="F38" i="1"/>
  <c r="G37" i="1"/>
  <c r="F37" i="1"/>
  <c r="E22" i="1"/>
  <c r="D22" i="1"/>
  <c r="C22" i="1"/>
  <c r="E21" i="1"/>
  <c r="D21" i="1"/>
  <c r="C21" i="1"/>
  <c r="C24" i="1" s="1"/>
  <c r="E52" i="4"/>
  <c r="E48" i="4"/>
  <c r="D48" i="4"/>
  <c r="K42" i="4"/>
  <c r="J42" i="4"/>
  <c r="L42" i="4" s="1"/>
  <c r="I42" i="4"/>
  <c r="H42" i="4"/>
  <c r="G42" i="4"/>
  <c r="F42" i="4"/>
  <c r="E42" i="4"/>
  <c r="F52" i="4" s="1"/>
  <c r="D42" i="4"/>
  <c r="C42" i="4"/>
  <c r="D52" i="4" s="1"/>
  <c r="J41" i="4"/>
  <c r="L41" i="4" s="1"/>
  <c r="I41" i="4"/>
  <c r="E47" i="4" s="1"/>
  <c r="H41" i="4"/>
  <c r="E41" i="4"/>
  <c r="F47" i="4" s="1"/>
  <c r="D41" i="4"/>
  <c r="E51" i="4" s="1"/>
  <c r="C41" i="4"/>
  <c r="D47" i="4" s="1"/>
  <c r="L38" i="4"/>
  <c r="K38" i="4"/>
  <c r="G38" i="4"/>
  <c r="F38" i="4"/>
  <c r="L37" i="4"/>
  <c r="K37" i="4"/>
  <c r="G37" i="4"/>
  <c r="F37" i="4"/>
  <c r="L36" i="4"/>
  <c r="J36" i="4"/>
  <c r="J40" i="4" s="1"/>
  <c r="I36" i="4"/>
  <c r="I40" i="4" s="1"/>
  <c r="K40" i="4" s="1"/>
  <c r="H36" i="4"/>
  <c r="H40" i="4" s="1"/>
  <c r="G36" i="4"/>
  <c r="E36" i="4"/>
  <c r="E40" i="4" s="1"/>
  <c r="D36" i="4"/>
  <c r="F36" i="4" s="1"/>
  <c r="C36" i="4"/>
  <c r="L34" i="4"/>
  <c r="K34" i="4"/>
  <c r="G34" i="4"/>
  <c r="F34" i="4"/>
  <c r="L33" i="4"/>
  <c r="K33" i="4"/>
  <c r="G33" i="4"/>
  <c r="F33" i="4"/>
  <c r="J32" i="4"/>
  <c r="I32" i="4"/>
  <c r="L32" i="4" s="1"/>
  <c r="H32" i="4"/>
  <c r="G32" i="4"/>
  <c r="E32" i="4"/>
  <c r="D32" i="4"/>
  <c r="D40" i="4" s="1"/>
  <c r="C32" i="4"/>
  <c r="F32" i="4" s="1"/>
  <c r="L30" i="4"/>
  <c r="K30" i="4"/>
  <c r="G30" i="4"/>
  <c r="F30" i="4"/>
  <c r="L29" i="4"/>
  <c r="K29" i="4"/>
  <c r="G29" i="4"/>
  <c r="F29" i="4"/>
  <c r="L28" i="4"/>
  <c r="J28" i="4"/>
  <c r="I28" i="4"/>
  <c r="K28" i="4" s="1"/>
  <c r="H28" i="4"/>
  <c r="G28" i="4"/>
  <c r="E28" i="4"/>
  <c r="D28" i="4"/>
  <c r="C28" i="4"/>
  <c r="F28" i="4" s="1"/>
  <c r="L25" i="4"/>
  <c r="K25" i="4"/>
  <c r="G25" i="4"/>
  <c r="F25" i="4"/>
  <c r="K24" i="4"/>
  <c r="J24" i="4"/>
  <c r="L24" i="4" s="1"/>
  <c r="I24" i="4"/>
  <c r="H24" i="4"/>
  <c r="E24" i="4"/>
  <c r="G24" i="4" s="1"/>
  <c r="D24" i="4"/>
  <c r="F24" i="4" s="1"/>
  <c r="C24" i="4"/>
  <c r="L21" i="4"/>
  <c r="K21" i="4"/>
  <c r="G21" i="4"/>
  <c r="F21" i="4"/>
  <c r="L20" i="4"/>
  <c r="K20" i="4"/>
  <c r="J20" i="4"/>
  <c r="I20" i="4"/>
  <c r="H20" i="4"/>
  <c r="E20" i="4"/>
  <c r="G20" i="4" s="1"/>
  <c r="D20" i="4"/>
  <c r="F20" i="4" s="1"/>
  <c r="C20" i="4"/>
  <c r="L18" i="4"/>
  <c r="K18" i="4"/>
  <c r="G18" i="4"/>
  <c r="F18" i="4"/>
  <c r="L17" i="4"/>
  <c r="K17" i="4"/>
  <c r="G17" i="4"/>
  <c r="F17" i="4"/>
  <c r="K16" i="4"/>
  <c r="J16" i="4"/>
  <c r="L16" i="4" s="1"/>
  <c r="I16" i="4"/>
  <c r="H16" i="4"/>
  <c r="G16" i="4"/>
  <c r="F16" i="4"/>
  <c r="E16" i="4"/>
  <c r="D16" i="4"/>
  <c r="C16" i="4"/>
  <c r="L54" i="3"/>
  <c r="K54" i="3"/>
  <c r="G54" i="3"/>
  <c r="F54" i="3"/>
  <c r="L53" i="3"/>
  <c r="K53" i="3"/>
  <c r="G53" i="3"/>
  <c r="F53" i="3"/>
  <c r="J52" i="3"/>
  <c r="L52" i="3" s="1"/>
  <c r="I52" i="3"/>
  <c r="H52" i="3"/>
  <c r="K52" i="3" s="1"/>
  <c r="E52" i="3"/>
  <c r="D52" i="3"/>
  <c r="F52" i="3" s="1"/>
  <c r="C52" i="3"/>
  <c r="L50" i="3"/>
  <c r="K50" i="3"/>
  <c r="G50" i="3"/>
  <c r="F50" i="3"/>
  <c r="L49" i="3"/>
  <c r="K49" i="3"/>
  <c r="G49" i="3"/>
  <c r="F49" i="3"/>
  <c r="K48" i="3"/>
  <c r="J48" i="3"/>
  <c r="L48" i="3" s="1"/>
  <c r="I48" i="3"/>
  <c r="H48" i="3"/>
  <c r="E48" i="3"/>
  <c r="G48" i="3" s="1"/>
  <c r="D48" i="3"/>
  <c r="C48" i="3"/>
  <c r="L46" i="3"/>
  <c r="K46" i="3"/>
  <c r="G46" i="3"/>
  <c r="F46" i="3"/>
  <c r="L45" i="3"/>
  <c r="K45" i="3"/>
  <c r="G45" i="3"/>
  <c r="F45" i="3"/>
  <c r="J44" i="3"/>
  <c r="L44" i="3" s="1"/>
  <c r="I44" i="3"/>
  <c r="H44" i="3"/>
  <c r="K44" i="3" s="1"/>
  <c r="E44" i="3"/>
  <c r="G44" i="3" s="1"/>
  <c r="D44" i="3"/>
  <c r="C44" i="3"/>
  <c r="F44" i="3" s="1"/>
  <c r="J42" i="3"/>
  <c r="I42" i="3"/>
  <c r="I40" i="3" s="1"/>
  <c r="H42" i="3"/>
  <c r="E42" i="3"/>
  <c r="D42" i="3"/>
  <c r="C42" i="3"/>
  <c r="J41" i="3"/>
  <c r="I41" i="3"/>
  <c r="H41" i="3"/>
  <c r="K41" i="3" s="1"/>
  <c r="E41" i="3"/>
  <c r="E57" i="3" s="1"/>
  <c r="D41" i="3"/>
  <c r="F41" i="3" s="1"/>
  <c r="C41" i="3"/>
  <c r="D40" i="3"/>
  <c r="L38" i="3"/>
  <c r="K38" i="3"/>
  <c r="G38" i="3"/>
  <c r="F38" i="3"/>
  <c r="L37" i="3"/>
  <c r="K37" i="3"/>
  <c r="G37" i="3"/>
  <c r="F37" i="3"/>
  <c r="J36" i="3"/>
  <c r="L36" i="3" s="1"/>
  <c r="I36" i="3"/>
  <c r="K36" i="3" s="1"/>
  <c r="H36" i="3"/>
  <c r="E36" i="3"/>
  <c r="G36" i="3" s="1"/>
  <c r="D36" i="3"/>
  <c r="C36" i="3"/>
  <c r="F36" i="3" s="1"/>
  <c r="L34" i="3"/>
  <c r="K34" i="3"/>
  <c r="G34" i="3"/>
  <c r="F34" i="3"/>
  <c r="L33" i="3"/>
  <c r="K33" i="3"/>
  <c r="G33" i="3"/>
  <c r="F33" i="3"/>
  <c r="K32" i="3"/>
  <c r="J32" i="3"/>
  <c r="I32" i="3"/>
  <c r="L32" i="3" s="1"/>
  <c r="H32" i="3"/>
  <c r="E32" i="3"/>
  <c r="G32" i="3" s="1"/>
  <c r="D32" i="3"/>
  <c r="C32" i="3"/>
  <c r="J30" i="3"/>
  <c r="I30" i="3"/>
  <c r="K30" i="3" s="1"/>
  <c r="H30" i="3"/>
  <c r="E30" i="3"/>
  <c r="D30" i="3"/>
  <c r="C30" i="3"/>
  <c r="J29" i="3"/>
  <c r="L29" i="3" s="1"/>
  <c r="I29" i="3"/>
  <c r="K29" i="3" s="1"/>
  <c r="H29" i="3"/>
  <c r="E29" i="3"/>
  <c r="E28" i="3" s="1"/>
  <c r="D29" i="3"/>
  <c r="C29" i="3"/>
  <c r="J28" i="3"/>
  <c r="L25" i="3"/>
  <c r="K25" i="3"/>
  <c r="G25" i="3"/>
  <c r="F25" i="3"/>
  <c r="L24" i="3"/>
  <c r="J24" i="3"/>
  <c r="I24" i="3"/>
  <c r="H24" i="3"/>
  <c r="E24" i="3"/>
  <c r="G24" i="3" s="1"/>
  <c r="D24" i="3"/>
  <c r="C24" i="3"/>
  <c r="L21" i="3"/>
  <c r="K21" i="3"/>
  <c r="G21" i="3"/>
  <c r="F21" i="3"/>
  <c r="J20" i="3"/>
  <c r="L20" i="3" s="1"/>
  <c r="I20" i="3"/>
  <c r="K20" i="3" s="1"/>
  <c r="H20" i="3"/>
  <c r="E20" i="3"/>
  <c r="D20" i="3"/>
  <c r="C20" i="3"/>
  <c r="L18" i="3"/>
  <c r="K18" i="3"/>
  <c r="G18" i="3"/>
  <c r="F18" i="3"/>
  <c r="L17" i="3"/>
  <c r="K17" i="3"/>
  <c r="G17" i="3"/>
  <c r="F17" i="3"/>
  <c r="J16" i="3"/>
  <c r="I16" i="3"/>
  <c r="H16" i="3"/>
  <c r="E16" i="3"/>
  <c r="G16" i="3" s="1"/>
  <c r="D16" i="3"/>
  <c r="C16" i="3"/>
  <c r="F22" i="1" l="1"/>
  <c r="E25" i="1"/>
  <c r="D24" i="1"/>
  <c r="G22" i="1"/>
  <c r="E24" i="1"/>
  <c r="G21" i="1"/>
  <c r="D25" i="1"/>
  <c r="C25" i="1"/>
  <c r="F21" i="1"/>
  <c r="E46" i="4"/>
  <c r="E50" i="4"/>
  <c r="F46" i="4"/>
  <c r="F50" i="4"/>
  <c r="G40" i="4"/>
  <c r="L40" i="4"/>
  <c r="F41" i="4"/>
  <c r="C40" i="4"/>
  <c r="K36" i="4"/>
  <c r="G41" i="4"/>
  <c r="F48" i="4"/>
  <c r="K41" i="4"/>
  <c r="D51" i="4"/>
  <c r="K32" i="4"/>
  <c r="F51" i="4"/>
  <c r="K24" i="3"/>
  <c r="G29" i="3"/>
  <c r="F32" i="3"/>
  <c r="H28" i="3"/>
  <c r="G41" i="3"/>
  <c r="I57" i="3"/>
  <c r="L41" i="3"/>
  <c r="F48" i="3"/>
  <c r="C28" i="3"/>
  <c r="C58" i="3"/>
  <c r="D64" i="3" s="1"/>
  <c r="G30" i="3"/>
  <c r="F42" i="3"/>
  <c r="E58" i="3"/>
  <c r="F64" i="3" s="1"/>
  <c r="F16" i="3"/>
  <c r="F24" i="3"/>
  <c r="E40" i="3"/>
  <c r="G40" i="3" s="1"/>
  <c r="H58" i="3"/>
  <c r="C57" i="3"/>
  <c r="G52" i="3"/>
  <c r="G20" i="3"/>
  <c r="F29" i="3"/>
  <c r="L30" i="3"/>
  <c r="D57" i="3"/>
  <c r="E63" i="3" s="1"/>
  <c r="L42" i="3"/>
  <c r="G57" i="3"/>
  <c r="D68" i="3"/>
  <c r="I28" i="3"/>
  <c r="C40" i="3"/>
  <c r="F40" i="3" s="1"/>
  <c r="G42" i="3"/>
  <c r="I58" i="3"/>
  <c r="K58" i="3" s="1"/>
  <c r="H57" i="3"/>
  <c r="J58" i="3"/>
  <c r="K16" i="3"/>
  <c r="K42" i="3"/>
  <c r="L16" i="3"/>
  <c r="F20" i="3"/>
  <c r="F30" i="3"/>
  <c r="H40" i="3"/>
  <c r="K40" i="3" s="1"/>
  <c r="J57" i="3"/>
  <c r="L57" i="3" s="1"/>
  <c r="D28" i="3"/>
  <c r="J40" i="3"/>
  <c r="L40" i="3" s="1"/>
  <c r="D58" i="3"/>
  <c r="D46" i="4" l="1"/>
  <c r="D50" i="4"/>
  <c r="F40" i="4"/>
  <c r="K28" i="3"/>
  <c r="F67" i="3"/>
  <c r="F57" i="3"/>
  <c r="F63" i="3"/>
  <c r="E67" i="3"/>
  <c r="D67" i="3"/>
  <c r="F68" i="3"/>
  <c r="L28" i="3"/>
  <c r="C56" i="3"/>
  <c r="G58" i="3"/>
  <c r="E56" i="3"/>
  <c r="F62" i="3" s="1"/>
  <c r="F28" i="3"/>
  <c r="D56" i="3"/>
  <c r="I56" i="3"/>
  <c r="K56" i="3" s="1"/>
  <c r="D63" i="3"/>
  <c r="J56" i="3"/>
  <c r="F66" i="3" s="1"/>
  <c r="H56" i="3"/>
  <c r="D62" i="3" s="1"/>
  <c r="K57" i="3"/>
  <c r="F58" i="3"/>
  <c r="E68" i="3"/>
  <c r="E64" i="3"/>
  <c r="G56" i="3"/>
  <c r="G28" i="3"/>
  <c r="L58" i="3"/>
  <c r="C54" i="2"/>
  <c r="E51" i="2"/>
  <c r="D51" i="2"/>
  <c r="D54" i="2" s="1"/>
  <c r="C51" i="2"/>
  <c r="F50" i="2"/>
  <c r="E50" i="2"/>
  <c r="E54" i="2" s="1"/>
  <c r="D50" i="2"/>
  <c r="C50" i="2"/>
  <c r="C53" i="2" s="1"/>
  <c r="E48" i="2"/>
  <c r="D48" i="2"/>
  <c r="C48" i="2"/>
  <c r="E47" i="2"/>
  <c r="D47" i="2"/>
  <c r="C47" i="2"/>
  <c r="G45" i="2"/>
  <c r="F45" i="2"/>
  <c r="G44" i="2"/>
  <c r="F44" i="2"/>
  <c r="E41" i="2"/>
  <c r="D41" i="2"/>
  <c r="C41" i="2"/>
  <c r="E40" i="2"/>
  <c r="D40" i="2"/>
  <c r="C40" i="2"/>
  <c r="G38" i="2"/>
  <c r="F38" i="2"/>
  <c r="G37" i="2"/>
  <c r="F37" i="2"/>
  <c r="E34" i="2"/>
  <c r="D34" i="2"/>
  <c r="C34" i="2"/>
  <c r="E33" i="2"/>
  <c r="D33" i="2"/>
  <c r="C33" i="2"/>
  <c r="G31" i="2"/>
  <c r="F31" i="2"/>
  <c r="G30" i="2"/>
  <c r="F30" i="2"/>
  <c r="E27" i="2"/>
  <c r="D27" i="2"/>
  <c r="C27" i="2"/>
  <c r="E26" i="2"/>
  <c r="D26" i="2"/>
  <c r="C26" i="2"/>
  <c r="G24" i="2"/>
  <c r="F24" i="2"/>
  <c r="G23" i="2"/>
  <c r="F23" i="2"/>
  <c r="E20" i="2"/>
  <c r="D20" i="2"/>
  <c r="C20" i="2"/>
  <c r="E19" i="2"/>
  <c r="D19" i="2"/>
  <c r="C19" i="2"/>
  <c r="G17" i="2"/>
  <c r="F17" i="2"/>
  <c r="G16" i="2"/>
  <c r="F16" i="2"/>
  <c r="L56" i="3" l="1"/>
  <c r="D66" i="3"/>
  <c r="E62" i="3"/>
  <c r="E66" i="3"/>
  <c r="F56" i="3"/>
  <c r="F51" i="2"/>
  <c r="G51" i="2"/>
  <c r="D53" i="2"/>
  <c r="F53" i="2" s="1"/>
  <c r="E53" i="2"/>
  <c r="G50" i="2"/>
  <c r="G53" i="2" l="1"/>
</calcChain>
</file>

<file path=xl/sharedStrings.xml><?xml version="1.0" encoding="utf-8"?>
<sst xmlns="http://schemas.openxmlformats.org/spreadsheetml/2006/main" count="188" uniqueCount="75">
  <si>
    <t>BALANCE  COMMERCIALE</t>
  </si>
  <si>
    <t>GROUPES DE PRODUITS</t>
  </si>
  <si>
    <t>9 mois</t>
  </si>
  <si>
    <t>Var : en %</t>
  </si>
  <si>
    <t>2024/2023</t>
  </si>
  <si>
    <t>2025/2024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</si>
  <si>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</si>
  <si>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</si>
  <si>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</si>
  <si>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</si>
  <si>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</si>
  <si>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</si>
  <si>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</si>
  <si>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</si>
  <si>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</si>
  <si>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</si>
  <si>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</si>
  <si>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</si>
  <si>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</si>
  <si>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</si>
  <si>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</si>
  <si>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 xml:space="preserve">   9 MOIS 2 0 2 5</t>
  </si>
  <si>
    <t>Produits</t>
  </si>
  <si>
    <t>Exportations</t>
  </si>
  <si>
    <t>Importations</t>
  </si>
  <si>
    <t>Valeurs en MD</t>
  </si>
  <si>
    <t>Variation</t>
  </si>
  <si>
    <t xml:space="preserve"> 9 mois 2023</t>
  </si>
  <si>
    <t xml:space="preserve"> 9 mois 2024</t>
  </si>
  <si>
    <t xml:space="preserve"> 9 mois 2025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</si>
  <si>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</si>
  <si>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</si>
  <si>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</si>
  <si>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</si>
  <si>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</si>
  <si>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</si>
  <si>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</si>
  <si>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</si>
  <si>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</si>
  <si>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</si>
  <si>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</si>
  <si>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</si>
  <si>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</si>
  <si>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</si>
  <si>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</si>
  <si>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</si>
  <si>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>9 MOIS 2 0 2 5</t>
  </si>
  <si>
    <t xml:space="preserve">          Variation</t>
  </si>
  <si>
    <t>9mois 23</t>
  </si>
  <si>
    <t>9mois 24</t>
  </si>
  <si>
    <t>9mois 25</t>
  </si>
  <si>
    <t>24/23</t>
  </si>
  <si>
    <t>25/24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</si>
  <si>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</si>
  <si>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</si>
  <si>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</si>
  <si>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</si>
  <si>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</si>
  <si>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</si>
  <si>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</si>
  <si>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9 mois 23</t>
  </si>
  <si>
    <t>9 mois 24</t>
  </si>
  <si>
    <t>9 mois 25</t>
  </si>
  <si>
    <t>COMMERCE EXTERIEUR</t>
  </si>
  <si>
    <t>***</t>
  </si>
  <si>
    <t>9 MOIS 2025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</si>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</sst>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000_ ;[Red]\-0.0000000\ "/>
    <numFmt numFmtId="167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MS Sans Serif"/>
      <family val="2"/>
    </font>
    <font>
      <b/>
      <sz val="10"/>
      <name val="Times New Roman"/>
      <family val="1"/>
      <charset val="178"/>
    </font>
    <font>
      <b/>
      <sz val="11"/>
      <name val="Times New Roman"/>
      <family val="1"/>
      <charset val="178"/>
    </font>
    <font>
      <b/>
      <i/>
      <sz val="11"/>
      <name val="Times New Roman"/>
      <family val="1"/>
      <charset val="178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0" fontId="4" fillId="2" borderId="1" xfId="1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3" fillId="0" borderId="6" xfId="0" applyFont="1" applyBorder="1"/>
    <xf numFmtId="0" fontId="8" fillId="0" borderId="0" xfId="0" applyFont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/>
    <xf numFmtId="17" fontId="8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4" fontId="9" fillId="0" borderId="0" xfId="0" applyNumberFormat="1" applyFont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7" xfId="1" applyNumberFormat="1" applyFont="1" applyBorder="1" applyAlignment="1">
      <alignment horizontal="center"/>
    </xf>
    <xf numFmtId="165" fontId="11" fillId="0" borderId="7" xfId="1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9" fontId="9" fillId="0" borderId="7" xfId="1" applyFont="1" applyBorder="1" applyAlignment="1">
      <alignment horizontal="center"/>
    </xf>
    <xf numFmtId="10" fontId="9" fillId="0" borderId="7" xfId="1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3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1" fillId="0" borderId="6" xfId="0" applyFont="1" applyBorder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9" fillId="0" borderId="7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5" fontId="11" fillId="0" borderId="7" xfId="1" applyNumberFormat="1" applyFont="1" applyBorder="1" applyAlignment="1">
      <alignment horizontal="center" vertical="center"/>
    </xf>
    <xf numFmtId="165" fontId="10" fillId="0" borderId="7" xfId="1" applyNumberFormat="1" applyFont="1" applyBorder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" fontId="15" fillId="0" borderId="7" xfId="0" applyNumberFormat="1" applyFont="1" applyBorder="1" applyAlignment="1">
      <alignment horizontal="center" vertical="center"/>
    </xf>
    <xf numFmtId="10" fontId="15" fillId="0" borderId="7" xfId="1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7" xfId="1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/>
    </xf>
    <xf numFmtId="165" fontId="16" fillId="0" borderId="1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164" fontId="8" fillId="0" borderId="0" xfId="0" applyNumberFormat="1" applyFont="1" applyAlignment="1">
      <alignment horizontal="center"/>
    </xf>
    <xf numFmtId="0" fontId="17" fillId="0" borderId="11" xfId="0" applyFont="1" applyBorder="1"/>
    <xf numFmtId="17" fontId="4" fillId="0" borderId="5" xfId="0" applyNumberFormat="1" applyFont="1" applyBorder="1" applyAlignment="1">
      <alignment horizontal="center"/>
    </xf>
    <xf numFmtId="166" fontId="0" fillId="0" borderId="0" xfId="0" applyNumberFormat="1"/>
    <xf numFmtId="0" fontId="0" fillId="0" borderId="1" xfId="0" applyBorder="1"/>
    <xf numFmtId="167" fontId="0" fillId="0" borderId="0" xfId="0" applyNumberFormat="1"/>
    <xf numFmtId="0" fontId="0" fillId="0" borderId="2" xfId="0" applyBorder="1"/>
    <xf numFmtId="0" fontId="18" fillId="0" borderId="0" xfId="0" applyFont="1"/>
    <xf numFmtId="0" fontId="7" fillId="4" borderId="0" xfId="0" applyFont="1" applyFill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4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8" xfId="0" applyFont="1" applyBorder="1"/>
    <xf numFmtId="0" fontId="8" fillId="0" borderId="18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17" fontId="8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0" borderId="0" xfId="0" applyNumberFormat="1" applyFont="1"/>
    <xf numFmtId="0" fontId="4" fillId="0" borderId="0" xfId="0" applyFont="1"/>
    <xf numFmtId="49" fontId="7" fillId="0" borderId="16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59056</xdr:colOff>
      <xdr:row>0</xdr:row>
      <xdr:rowOff>161925</xdr:rowOff>
    </xdr:from>
    <xdr:to>
      <xdr:col>2</xdr:col>
      <xdr:colOff>381000</xdr:colOff>
      <xdr:row>6</xdr:row>
      <xdr:rowOff>57150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7A173ACB-64E7-49A4-B333-F93CC0B1D280}"/>
            </a:ext>
          </a:extLst>
        </xdr:cNvPr>
        <xdr:cNvSpPr>
          <a:spLocks noChangeArrowheads="1"/>
        </xdr:cNvSpPr>
      </xdr:nvSpPr>
      <xdr:spPr bwMode="auto">
        <a:xfrm>
          <a:off x="554356" y="161925"/>
          <a:ext cx="2474594" cy="10096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marL="0" indent="0"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1</xdr:row>
      <xdr:rowOff>146683</xdr:rowOff>
    </xdr:from>
    <xdr:to>
      <xdr:col>2</xdr:col>
      <xdr:colOff>371475</xdr:colOff>
      <xdr:row>6</xdr:row>
      <xdr:rowOff>180975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346139EC-2296-4BC5-92F0-556251EB19E7}"/>
            </a:ext>
          </a:extLst>
        </xdr:cNvPr>
        <xdr:cNvSpPr>
          <a:spLocks noChangeArrowheads="1"/>
        </xdr:cNvSpPr>
      </xdr:nvSpPr>
      <xdr:spPr bwMode="auto">
        <a:xfrm>
          <a:off x="561976" y="337183"/>
          <a:ext cx="2371724" cy="9867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marL="0" indent="0"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marL="0" indent="0" algn="ctr" rtl="0" eaLnBrk="1" fontAlgn="auto" latinLnBrk="0" hangingPunct="1"/>
          <a:endParaRPr lang="fr-FR" sz="800" b="1" i="1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marL="0" indent="0"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INSTITUT NATIONAL  DE  LA  STATISTIQUE</a:t>
          </a: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rtl="0"/>
          <a:r>
            <a:rPr lang="fr-FR" sz="1100" b="1" i="1" baseline="0">
              <a:latin typeface="+mn-lt"/>
              <a:ea typeface="+mn-ea"/>
              <a:cs typeface="+mn-cs"/>
            </a:rPr>
            <a:t> </a:t>
          </a:r>
          <a:r>
            <a:rPr lang="fr-FR" sz="1100" b="1" i="1">
              <a:latin typeface="+mn-lt"/>
              <a:ea typeface="+mn-ea"/>
              <a:cs typeface="+mn-cs"/>
            </a:rPr>
            <a:t> </a:t>
          </a:r>
          <a:endParaRPr lang="fr-FR" sz="800"/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</xdr:colOff>
      <xdr:row>1</xdr:row>
      <xdr:rowOff>28575</xdr:rowOff>
    </xdr:from>
    <xdr:to>
      <xdr:col>2</xdr:col>
      <xdr:colOff>381000</xdr:colOff>
      <xdr:row>5</xdr:row>
      <xdr:rowOff>185580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78277C7-CDB4-448C-9885-86126A00FF18}"/>
            </a:ext>
          </a:extLst>
        </xdr:cNvPr>
        <xdr:cNvSpPr txBox="1">
          <a:spLocks noChangeArrowheads="1"/>
        </xdr:cNvSpPr>
      </xdr:nvSpPr>
      <xdr:spPr bwMode="auto">
        <a:xfrm>
          <a:off x="556260" y="219075"/>
          <a:ext cx="2386965" cy="9190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rtl="0"/>
          <a:r>
            <a:rPr lang="fr-FR" sz="1100" b="1" i="0">
              <a:latin typeface="+mn-lt"/>
              <a:ea typeface="+mn-ea"/>
              <a:cs typeface="+mn-cs"/>
            </a:rPr>
            <a:t> </a:t>
          </a:r>
          <a:endParaRPr lang="fr-FR" sz="800"/>
        </a:p>
        <a:p>
          <a:pPr marL="0" indent="0"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INSTITUT NATIONAL DE LA STATISTIQUE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167641</xdr:colOff>
      <xdr:row>0</xdr:row>
      <xdr:rowOff>190499</xdr:rowOff>
    </xdr:from>
    <xdr:to>
      <xdr:col>2</xdr:col>
      <xdr:colOff>266701</xdr:colOff>
      <xdr:row>6</xdr:row>
      <xdr:rowOff>9524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F0941C13-1D5E-48B4-BBD4-9DAA8E112F81}"/>
            </a:ext>
          </a:extLst>
        </xdr:cNvPr>
        <xdr:cNvSpPr txBox="1">
          <a:spLocks noChangeArrowheads="1"/>
        </xdr:cNvSpPr>
      </xdr:nvSpPr>
      <xdr:spPr bwMode="auto">
        <a:xfrm>
          <a:off x="472441" y="190499"/>
          <a:ext cx="227076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 eaLnBrk="1" fontAlgn="auto" latinLnBrk="0" hangingPunct="1"/>
          <a:endParaRPr lang="fr-FR" sz="1100" b="1" i="0">
            <a:latin typeface="+mn-lt"/>
            <a:ea typeface="+mn-ea"/>
            <a:cs typeface="+mn-cs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50"/>
  <sheetViews>
    <sheetView tabSelected="1" workbookViewId="0">
      <selection activeCell="B12" sqref="B12:G12"/>
    </sheetView>
  </sheetViews>
  <sheetFormatPr baseColWidth="10" defaultColWidth="9.140625" defaultRowHeight="15" x14ac:dyDescent="0.25"/>
  <cols>
    <col min="1" max="1" width="7.42578125" customWidth="1"/>
    <col min="2" max="2" width="32.28515625" customWidth="1"/>
    <col min="3" max="7" width="10.85546875" customWidth="1"/>
  </cols>
  <sheetData>
    <row r="5" spans="2:7" ht="12" customHeight="1" x14ac:dyDescent="0.25">
      <c r="F5" s="126"/>
    </row>
    <row r="6" spans="2:7" ht="15.75" x14ac:dyDescent="0.25">
      <c r="F6" s="126"/>
    </row>
    <row r="7" spans="2:7" ht="15.75" x14ac:dyDescent="0.25">
      <c r="F7" s="126"/>
    </row>
    <row r="8" spans="2:7" ht="15.75" x14ac:dyDescent="0.25">
      <c r="F8" s="126"/>
    </row>
    <row r="9" spans="2:7" ht="15.75" x14ac:dyDescent="0.25">
      <c r="B9" s="127" t="s">
        <v>63</v>
      </c>
      <c r="C9" s="127"/>
      <c r="D9" s="127"/>
      <c r="E9" s="128"/>
      <c r="F9" s="128"/>
      <c r="G9" s="128"/>
    </row>
    <row r="10" spans="2:7" ht="18.75" x14ac:dyDescent="0.3">
      <c r="B10" s="129" t="s">
        <v>64</v>
      </c>
      <c r="C10" s="77"/>
      <c r="D10" s="130"/>
      <c r="E10" s="75"/>
      <c r="F10" s="131"/>
      <c r="G10" s="75"/>
    </row>
    <row r="11" spans="2:7" ht="16.5" thickBot="1" x14ac:dyDescent="0.3">
      <c r="B11" s="129"/>
      <c r="C11" s="129"/>
      <c r="D11" s="129"/>
      <c r="E11" s="75"/>
      <c r="F11" s="126"/>
      <c r="G11" s="75"/>
    </row>
    <row r="12" spans="2:7" ht="16.5" thickBot="1" x14ac:dyDescent="0.3">
      <c r="B12" s="150" t="s">
        <v>65</v>
      </c>
      <c r="C12" s="151"/>
      <c r="D12" s="151"/>
      <c r="E12" s="151"/>
      <c r="F12" s="151"/>
      <c r="G12" s="152"/>
    </row>
    <row r="13" spans="2:7" ht="15.75" x14ac:dyDescent="0.25">
      <c r="B13" s="78"/>
      <c r="C13" s="78"/>
      <c r="D13" s="78"/>
      <c r="E13" s="132"/>
      <c r="F13" s="126"/>
      <c r="G13" s="132"/>
    </row>
    <row r="14" spans="2:7" x14ac:dyDescent="0.25">
      <c r="B14" s="78"/>
      <c r="C14" s="78"/>
      <c r="D14" s="78"/>
      <c r="E14" s="132"/>
      <c r="F14" s="132"/>
      <c r="G14" s="132"/>
    </row>
    <row r="15" spans="2:7" x14ac:dyDescent="0.25">
      <c r="B15" s="133" t="s">
        <v>66</v>
      </c>
      <c r="C15" s="134"/>
      <c r="D15" s="134"/>
      <c r="E15" s="75"/>
      <c r="F15" s="75"/>
      <c r="G15" s="75"/>
    </row>
    <row r="16" spans="2:7" x14ac:dyDescent="0.25">
      <c r="B16" s="21"/>
      <c r="C16" s="21"/>
      <c r="D16" s="21"/>
      <c r="E16" s="21"/>
      <c r="F16" s="21"/>
      <c r="G16" s="21"/>
    </row>
    <row r="17" spans="2:7" x14ac:dyDescent="0.25">
      <c r="B17" s="135" t="s">
        <v>67</v>
      </c>
      <c r="C17" s="21"/>
      <c r="D17" s="21"/>
      <c r="E17" s="21"/>
      <c r="F17" s="21"/>
      <c r="G17" s="21"/>
    </row>
    <row r="18" spans="2:7" ht="15.75" thickBot="1" x14ac:dyDescent="0.3">
      <c r="B18" s="136"/>
      <c r="C18" s="21"/>
      <c r="D18" s="21"/>
      <c r="E18" s="21"/>
      <c r="F18" s="21"/>
      <c r="G18" s="21"/>
    </row>
    <row r="19" spans="2:7" ht="16.5" thickTop="1" thickBot="1" x14ac:dyDescent="0.3">
      <c r="B19" s="137"/>
      <c r="C19" s="138" t="s">
        <v>68</v>
      </c>
      <c r="D19" s="138"/>
      <c r="E19" s="139"/>
      <c r="F19" s="138" t="s">
        <v>69</v>
      </c>
      <c r="G19" s="138"/>
    </row>
    <row r="20" spans="2:7" ht="15.75" thickTop="1" x14ac:dyDescent="0.25">
      <c r="B20" s="21"/>
      <c r="C20" s="140" t="s">
        <v>48</v>
      </c>
      <c r="D20" s="140" t="s">
        <v>49</v>
      </c>
      <c r="E20" s="140" t="s">
        <v>50</v>
      </c>
      <c r="F20" s="141" t="s">
        <v>4</v>
      </c>
      <c r="G20" s="141" t="s">
        <v>5</v>
      </c>
    </row>
    <row r="21" spans="2:7" x14ac:dyDescent="0.25">
      <c r="B21" s="136" t="s">
        <v>23</v>
      </c>
      <c r="C21" s="114">
        <f>C37+C45</f>
        <v>45459.448135541003</v>
      </c>
      <c r="D21" s="114">
        <f t="shared" ref="D21:E22" si="0">D37+D45</f>
        <v>46404.572141382996</v>
      </c>
      <c r="E21" s="114">
        <f t="shared" si="0"/>
        <v>46419.781898689005</v>
      </c>
      <c r="F21" s="142">
        <f>(D21-C21)/C21</f>
        <v>2.0790485687904311E-2</v>
      </c>
      <c r="G21" s="143">
        <f>(E21-D21)/D21</f>
        <v>3.2776419658969898E-4</v>
      </c>
    </row>
    <row r="22" spans="2:7" x14ac:dyDescent="0.25">
      <c r="B22" s="136" t="s">
        <v>24</v>
      </c>
      <c r="C22" s="114">
        <f>C38+C46</f>
        <v>59435.501498093996</v>
      </c>
      <c r="D22" s="114">
        <f t="shared" si="0"/>
        <v>59902.007839114005</v>
      </c>
      <c r="E22" s="114">
        <f t="shared" si="0"/>
        <v>63148.073036268004</v>
      </c>
      <c r="F22" s="142">
        <f>(D22-C22)/C22</f>
        <v>7.8489510353499624E-3</v>
      </c>
      <c r="G22" s="142">
        <f>(E22-D22)/D22</f>
        <v>5.418958920162318E-2</v>
      </c>
    </row>
    <row r="23" spans="2:7" x14ac:dyDescent="0.25">
      <c r="B23" s="136"/>
      <c r="C23" s="21"/>
      <c r="D23" s="21"/>
      <c r="E23" s="21"/>
      <c r="F23" s="21"/>
      <c r="G23" s="21"/>
    </row>
    <row r="24" spans="2:7" x14ac:dyDescent="0.25">
      <c r="B24" s="136" t="s">
        <v>70</v>
      </c>
      <c r="C24" s="114">
        <f>C21-C22</f>
        <v>-13976.053362552993</v>
      </c>
      <c r="D24" s="114">
        <f>D21-D22</f>
        <v>-13497.435697731009</v>
      </c>
      <c r="E24" s="114">
        <f>E21-E22</f>
        <v>-16728.291137578999</v>
      </c>
      <c r="F24" s="144"/>
      <c r="G24" s="144"/>
    </row>
    <row r="25" spans="2:7" x14ac:dyDescent="0.25">
      <c r="B25" s="136" t="s">
        <v>71</v>
      </c>
      <c r="C25" s="145">
        <f>C21/C22</f>
        <v>0.76485344599975846</v>
      </c>
      <c r="D25" s="145">
        <f>D21/D22</f>
        <v>0.77467473654668328</v>
      </c>
      <c r="E25" s="145">
        <f>E21/E22</f>
        <v>0.73509419475125715</v>
      </c>
      <c r="F25" s="144"/>
      <c r="G25" s="144"/>
    </row>
    <row r="26" spans="2:7" x14ac:dyDescent="0.25">
      <c r="B26" s="136"/>
      <c r="C26" s="21"/>
      <c r="D26" s="21"/>
      <c r="E26" s="21"/>
      <c r="F26" s="21"/>
      <c r="G26" s="21"/>
    </row>
    <row r="27" spans="2:7" x14ac:dyDescent="0.25">
      <c r="B27" s="146"/>
      <c r="C27" s="147"/>
      <c r="D27" s="147"/>
      <c r="E27" s="147"/>
      <c r="F27" s="147"/>
      <c r="G27" s="147"/>
    </row>
    <row r="28" spans="2:7" x14ac:dyDescent="0.25">
      <c r="B28" s="146"/>
      <c r="C28" s="147"/>
      <c r="D28" s="147"/>
      <c r="E28" s="147"/>
      <c r="F28" s="147"/>
      <c r="G28" s="147"/>
    </row>
    <row r="29" spans="2:7" x14ac:dyDescent="0.25">
      <c r="B29" s="136"/>
      <c r="C29" s="21"/>
      <c r="D29" s="21"/>
      <c r="E29" s="21"/>
      <c r="F29" s="21"/>
      <c r="G29" s="21"/>
    </row>
    <row r="30" spans="2:7" x14ac:dyDescent="0.25">
      <c r="B30" s="133" t="s">
        <v>72</v>
      </c>
      <c r="C30" s="75"/>
      <c r="D30" s="75"/>
      <c r="E30" s="75"/>
      <c r="F30" s="75"/>
      <c r="G30" s="75"/>
    </row>
    <row r="31" spans="2:7" ht="15.75" thickBot="1" x14ac:dyDescent="0.3">
      <c r="B31" s="136"/>
      <c r="C31" s="21"/>
      <c r="D31" s="21"/>
      <c r="E31" s="21"/>
      <c r="F31" s="21"/>
      <c r="G31" s="21"/>
    </row>
    <row r="32" spans="2:7" ht="16.5" thickTop="1" thickBot="1" x14ac:dyDescent="0.3">
      <c r="B32" s="137"/>
      <c r="C32" s="138" t="s">
        <v>68</v>
      </c>
      <c r="D32" s="138"/>
      <c r="E32" s="138"/>
      <c r="F32" s="138" t="s">
        <v>69</v>
      </c>
      <c r="G32" s="138"/>
    </row>
    <row r="33" spans="2:7" ht="15.75" thickTop="1" x14ac:dyDescent="0.25">
      <c r="B33" s="21"/>
      <c r="C33" s="140" t="s">
        <v>48</v>
      </c>
      <c r="D33" s="140" t="s">
        <v>49</v>
      </c>
      <c r="E33" s="140" t="s">
        <v>50</v>
      </c>
      <c r="F33" s="141" t="s">
        <v>4</v>
      </c>
      <c r="G33" s="141" t="s">
        <v>5</v>
      </c>
    </row>
    <row r="34" spans="2:7" x14ac:dyDescent="0.25">
      <c r="B34" s="21"/>
      <c r="D34" s="21"/>
      <c r="E34" s="21"/>
      <c r="F34" s="21"/>
      <c r="G34" s="21"/>
    </row>
    <row r="35" spans="2:7" x14ac:dyDescent="0.25">
      <c r="B35" s="135" t="s">
        <v>73</v>
      </c>
      <c r="D35" s="21"/>
      <c r="E35" s="21"/>
      <c r="F35" s="21"/>
      <c r="G35" s="21"/>
    </row>
    <row r="36" spans="2:7" x14ac:dyDescent="0.25">
      <c r="B36" s="21"/>
      <c r="D36" s="21"/>
      <c r="E36" s="21"/>
      <c r="F36" s="21"/>
      <c r="G36" s="21"/>
    </row>
    <row r="37" spans="2:7" x14ac:dyDescent="0.25">
      <c r="B37" s="136" t="s">
        <v>23</v>
      </c>
      <c r="C37" s="114">
        <v>12833.513490101001</v>
      </c>
      <c r="D37" s="114">
        <v>14517.127892005999</v>
      </c>
      <c r="E37" s="114">
        <v>12744.922843516</v>
      </c>
      <c r="F37" s="142">
        <f>(D37-C37)/C37</f>
        <v>0.13118889096143763</v>
      </c>
      <c r="G37" s="142">
        <f>(E37-D37)/D37</f>
        <v>-0.1220768365253489</v>
      </c>
    </row>
    <row r="38" spans="2:7" x14ac:dyDescent="0.25">
      <c r="B38" s="136" t="s">
        <v>24</v>
      </c>
      <c r="C38" s="114">
        <v>40075.185430658996</v>
      </c>
      <c r="D38" s="114">
        <v>41347.633735790005</v>
      </c>
      <c r="E38" s="114">
        <v>43293.748431010004</v>
      </c>
      <c r="F38" s="142">
        <f>(D38-C38)/C38</f>
        <v>3.1751526323756919E-2</v>
      </c>
      <c r="G38" s="142">
        <f>(E38-D38)/D38</f>
        <v>4.7067135876640666E-2</v>
      </c>
    </row>
    <row r="39" spans="2:7" x14ac:dyDescent="0.25">
      <c r="B39" s="136"/>
      <c r="D39" s="21"/>
      <c r="E39" s="21"/>
      <c r="F39" s="21"/>
      <c r="G39" s="21"/>
    </row>
    <row r="40" spans="2:7" x14ac:dyDescent="0.25">
      <c r="B40" s="136" t="s">
        <v>70</v>
      </c>
      <c r="C40" s="114">
        <f>C37-C38</f>
        <v>-27241.671940557993</v>
      </c>
      <c r="D40" s="114">
        <f>D37-D38</f>
        <v>-26830.505843784005</v>
      </c>
      <c r="E40" s="114">
        <f>E37-E38</f>
        <v>-30548.825587494004</v>
      </c>
      <c r="F40" s="148"/>
      <c r="G40" s="21"/>
    </row>
    <row r="41" spans="2:7" x14ac:dyDescent="0.25">
      <c r="B41" s="136" t="s">
        <v>71</v>
      </c>
      <c r="C41" s="145">
        <f>C37/C38</f>
        <v>0.32023591038166199</v>
      </c>
      <c r="D41" s="145">
        <f>D37/D38</f>
        <v>0.35109936362428767</v>
      </c>
      <c r="E41" s="145">
        <f>E37/E38</f>
        <v>0.29438252185128871</v>
      </c>
      <c r="F41" s="21"/>
      <c r="G41" s="21"/>
    </row>
    <row r="42" spans="2:7" x14ac:dyDescent="0.25">
      <c r="B42" s="21"/>
      <c r="D42" s="21"/>
      <c r="E42" s="21"/>
      <c r="F42" s="21"/>
      <c r="G42" s="21"/>
    </row>
    <row r="43" spans="2:7" x14ac:dyDescent="0.25">
      <c r="B43" s="135" t="s">
        <v>74</v>
      </c>
      <c r="D43" s="21"/>
      <c r="E43" s="21"/>
      <c r="F43" s="21"/>
      <c r="G43" s="21"/>
    </row>
    <row r="44" spans="2:7" x14ac:dyDescent="0.25">
      <c r="B44" s="21"/>
      <c r="C44" s="114"/>
      <c r="D44" s="114"/>
      <c r="E44" s="114"/>
      <c r="F44" s="21"/>
      <c r="G44" s="21"/>
    </row>
    <row r="45" spans="2:7" x14ac:dyDescent="0.25">
      <c r="B45" s="136" t="s">
        <v>23</v>
      </c>
      <c r="C45" s="114">
        <v>32625.934645440004</v>
      </c>
      <c r="D45" s="114">
        <v>31887.444249376997</v>
      </c>
      <c r="E45" s="114">
        <v>33674.859055173001</v>
      </c>
      <c r="F45" s="142">
        <f>(D45-C45)/C45</f>
        <v>-2.2635072499485407E-2</v>
      </c>
      <c r="G45" s="142">
        <f>(E45-D45)/D45</f>
        <v>5.6053874741966075E-2</v>
      </c>
    </row>
    <row r="46" spans="2:7" x14ac:dyDescent="0.25">
      <c r="B46" s="136" t="s">
        <v>24</v>
      </c>
      <c r="C46" s="114">
        <v>19360.316067435</v>
      </c>
      <c r="D46" s="114">
        <v>18554.374103324</v>
      </c>
      <c r="E46" s="114">
        <v>19854.324605258</v>
      </c>
      <c r="F46" s="142">
        <f>(D46-C46)/C46</f>
        <v>-4.1628554064085437E-2</v>
      </c>
      <c r="G46" s="142">
        <f>(E46-D46)/D46</f>
        <v>7.0061673581385556E-2</v>
      </c>
    </row>
    <row r="47" spans="2:7" x14ac:dyDescent="0.25">
      <c r="B47" s="136"/>
      <c r="C47" s="149"/>
      <c r="D47" s="21"/>
      <c r="E47" s="21"/>
      <c r="F47" s="21"/>
      <c r="G47" s="21"/>
    </row>
    <row r="48" spans="2:7" x14ac:dyDescent="0.25">
      <c r="B48" s="136" t="s">
        <v>70</v>
      </c>
      <c r="C48" s="114">
        <f>C45-C46</f>
        <v>13265.618578005004</v>
      </c>
      <c r="D48" s="114">
        <f t="shared" ref="D48:E48" si="1">D45-D46</f>
        <v>13333.070146052996</v>
      </c>
      <c r="E48" s="114">
        <f t="shared" si="1"/>
        <v>13820.534449915001</v>
      </c>
      <c r="F48" s="21"/>
      <c r="G48" s="21"/>
    </row>
    <row r="49" spans="2:7" x14ac:dyDescent="0.25">
      <c r="B49" s="136" t="s">
        <v>71</v>
      </c>
      <c r="C49" s="145">
        <f>C45/C46</f>
        <v>1.6851963848006812</v>
      </c>
      <c r="D49" s="145">
        <f>D45/D46</f>
        <v>1.718594444189006</v>
      </c>
      <c r="E49" s="145">
        <f>E45/E46</f>
        <v>1.6960969322650705</v>
      </c>
      <c r="F49" s="21"/>
      <c r="G49" s="21"/>
    </row>
    <row r="50" spans="2:7" x14ac:dyDescent="0.25">
      <c r="B50" s="21"/>
      <c r="D50" s="21"/>
      <c r="E50" s="21"/>
      <c r="F50" s="21"/>
      <c r="G50" s="21"/>
    </row>
  </sheetData>
  <mergeCells count="1"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F668-C329-494C-B545-4DD451ABFDD8}">
  <sheetPr>
    <pageSetUpPr fitToPage="1"/>
  </sheetPr>
  <dimension ref="B2:G54"/>
  <sheetViews>
    <sheetView topLeftCell="A10" workbookViewId="0">
      <selection activeCell="J17" sqref="J17"/>
    </sheetView>
  </sheetViews>
  <sheetFormatPr baseColWidth="10" defaultRowHeight="15" x14ac:dyDescent="0.25"/>
  <cols>
    <col min="1" max="1" width="6.140625" customWidth="1"/>
    <col min="2" max="2" width="32.28515625" customWidth="1"/>
    <col min="3" max="5" width="12.5703125" customWidth="1"/>
  </cols>
  <sheetData>
    <row r="2" spans="2:7" x14ac:dyDescent="0.25">
      <c r="B2" s="1"/>
      <c r="C2" s="2"/>
      <c r="D2" s="2"/>
      <c r="E2" s="2"/>
      <c r="F2" s="2"/>
      <c r="G2" s="2"/>
    </row>
    <row r="3" spans="2:7" x14ac:dyDescent="0.25">
      <c r="B3" s="1"/>
      <c r="C3" s="2"/>
      <c r="D3" s="2"/>
      <c r="E3" s="2"/>
      <c r="F3" s="2"/>
      <c r="G3" s="2"/>
    </row>
    <row r="4" spans="2:7" x14ac:dyDescent="0.25">
      <c r="B4" s="1"/>
      <c r="C4" s="2"/>
      <c r="D4" s="2"/>
      <c r="E4" s="2"/>
      <c r="F4" s="2"/>
      <c r="G4" s="2"/>
    </row>
    <row r="5" spans="2:7" x14ac:dyDescent="0.25">
      <c r="B5" s="1"/>
      <c r="C5" s="2"/>
      <c r="D5" s="2"/>
      <c r="E5" s="2"/>
      <c r="F5" s="2"/>
      <c r="G5" s="2"/>
    </row>
    <row r="6" spans="2:7" x14ac:dyDescent="0.25">
      <c r="B6" s="1"/>
      <c r="C6" s="2"/>
      <c r="D6" s="2"/>
      <c r="E6" s="2"/>
      <c r="F6" s="2"/>
      <c r="G6" s="2"/>
    </row>
    <row r="7" spans="2:7" x14ac:dyDescent="0.25">
      <c r="B7" s="1"/>
      <c r="C7" s="2"/>
      <c r="D7" s="2"/>
      <c r="E7" s="2"/>
      <c r="F7" s="2"/>
      <c r="G7" s="2"/>
    </row>
    <row r="8" spans="2:7" x14ac:dyDescent="0.25">
      <c r="B8" s="1"/>
      <c r="C8" s="2"/>
      <c r="D8" s="2"/>
      <c r="E8" s="2"/>
      <c r="F8" s="2"/>
      <c r="G8" s="2"/>
    </row>
    <row r="9" spans="2:7" x14ac:dyDescent="0.25">
      <c r="B9" s="1"/>
      <c r="C9" s="2"/>
      <c r="D9" s="2"/>
      <c r="E9" s="2"/>
      <c r="F9" s="2"/>
      <c r="G9" s="2"/>
    </row>
    <row r="10" spans="2:7" ht="18.75" x14ac:dyDescent="0.3">
      <c r="B10" s="153" t="s">
        <v>0</v>
      </c>
      <c r="C10" s="153"/>
      <c r="D10" s="153"/>
      <c r="E10" s="153"/>
      <c r="F10" s="153"/>
      <c r="G10" s="153"/>
    </row>
    <row r="11" spans="2:7" x14ac:dyDescent="0.25">
      <c r="B11" s="3"/>
      <c r="C11" s="4"/>
      <c r="D11" s="4"/>
      <c r="E11" s="4"/>
      <c r="F11" s="4"/>
      <c r="G11" s="4"/>
    </row>
    <row r="12" spans="2:7" x14ac:dyDescent="0.25">
      <c r="B12" s="5" t="s">
        <v>1</v>
      </c>
      <c r="C12" s="5" t="s">
        <v>2</v>
      </c>
      <c r="D12" s="5" t="s">
        <v>2</v>
      </c>
      <c r="E12" s="5" t="s">
        <v>2</v>
      </c>
      <c r="F12" s="154" t="s">
        <v>3</v>
      </c>
      <c r="G12" s="154"/>
    </row>
    <row r="13" spans="2:7" x14ac:dyDescent="0.25">
      <c r="B13" s="6"/>
      <c r="C13" s="5">
        <v>2023</v>
      </c>
      <c r="D13" s="5">
        <v>2024</v>
      </c>
      <c r="E13" s="5">
        <v>2025</v>
      </c>
      <c r="F13" s="5" t="s">
        <v>4</v>
      </c>
      <c r="G13" s="5" t="s">
        <v>5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 t="s">
        <v>6</v>
      </c>
      <c r="C15" s="3"/>
      <c r="D15" s="3"/>
      <c r="E15" s="3"/>
      <c r="F15" s="3"/>
      <c r="G15" s="3"/>
    </row>
    <row r="16" spans="2:7" x14ac:dyDescent="0.25">
      <c r="B16" s="8" t="s">
        <v>7</v>
      </c>
      <c r="C16" s="9">
        <v>4989.5591663739997</v>
      </c>
      <c r="D16" s="9">
        <v>6563.5248807170001</v>
      </c>
      <c r="E16" s="9">
        <v>5475.8862862690003</v>
      </c>
      <c r="F16" s="10">
        <f>+(D16-C16)/C16</f>
        <v>0.31545185894384914</v>
      </c>
      <c r="G16" s="10">
        <f>+(E16-D16)/D16</f>
        <v>-0.16570952563056118</v>
      </c>
    </row>
    <row r="17" spans="2:7" x14ac:dyDescent="0.25">
      <c r="B17" s="8" t="s">
        <v>8</v>
      </c>
      <c r="C17" s="9">
        <v>5754.3004356060001</v>
      </c>
      <c r="D17" s="9">
        <v>5034.3764659970002</v>
      </c>
      <c r="E17" s="9">
        <v>4855.9348665010002</v>
      </c>
      <c r="F17" s="10">
        <f>+(D17-C17)/C17</f>
        <v>-0.12511059818050374</v>
      </c>
      <c r="G17" s="10">
        <f>+(E17-D17)/D17</f>
        <v>-3.5444627691477514E-2</v>
      </c>
    </row>
    <row r="18" spans="2:7" x14ac:dyDescent="0.25">
      <c r="B18" s="3"/>
      <c r="C18" s="3"/>
      <c r="D18" s="3"/>
      <c r="E18" s="3"/>
      <c r="F18" s="3"/>
      <c r="G18" s="3"/>
    </row>
    <row r="19" spans="2:7" x14ac:dyDescent="0.25">
      <c r="B19" s="8" t="s">
        <v>9</v>
      </c>
      <c r="C19" s="9">
        <f>+C16-C17</f>
        <v>-764.74126923200038</v>
      </c>
      <c r="D19" s="9">
        <f>+D16-D17</f>
        <v>1529.1484147199999</v>
      </c>
      <c r="E19" s="9">
        <f>+E16-E17</f>
        <v>619.95141976800005</v>
      </c>
      <c r="F19" s="3"/>
      <c r="G19" s="3"/>
    </row>
    <row r="20" spans="2:7" x14ac:dyDescent="0.25">
      <c r="B20" s="8" t="s">
        <v>10</v>
      </c>
      <c r="C20" s="10">
        <f>+C16/C17</f>
        <v>0.86710091386608956</v>
      </c>
      <c r="D20" s="10">
        <f>+D16/D17</f>
        <v>1.3037413719550213</v>
      </c>
      <c r="E20" s="10">
        <f>+E16/E17</f>
        <v>1.1276688087488111</v>
      </c>
      <c r="F20" s="3"/>
      <c r="G20" s="3"/>
    </row>
    <row r="21" spans="2:7" x14ac:dyDescent="0.25">
      <c r="B21" s="3"/>
      <c r="C21" s="3"/>
      <c r="D21" s="3"/>
      <c r="E21" s="3"/>
      <c r="F21" s="3"/>
      <c r="G21" s="3"/>
    </row>
    <row r="22" spans="2:7" x14ac:dyDescent="0.25">
      <c r="B22" s="7" t="s">
        <v>11</v>
      </c>
      <c r="C22" s="3"/>
      <c r="D22" s="3"/>
      <c r="E22" s="3"/>
      <c r="G22" s="3"/>
    </row>
    <row r="23" spans="2:7" x14ac:dyDescent="0.25">
      <c r="B23" s="8" t="s">
        <v>7</v>
      </c>
      <c r="C23" s="9">
        <v>16128.929209791</v>
      </c>
      <c r="D23" s="9">
        <v>14691.442701250999</v>
      </c>
      <c r="E23" s="9">
        <v>16550.109416001</v>
      </c>
      <c r="F23" s="10">
        <f>+(D23-C23)/C23</f>
        <v>-8.9124732946771271E-2</v>
      </c>
      <c r="G23" s="10">
        <f>+(E23-D23)/D23</f>
        <v>0.12651355980115778</v>
      </c>
    </row>
    <row r="24" spans="2:7" x14ac:dyDescent="0.25">
      <c r="B24" s="8" t="s">
        <v>8</v>
      </c>
      <c r="C24" s="9">
        <v>21148.004246070002</v>
      </c>
      <c r="D24" s="9">
        <v>19922.307738283002</v>
      </c>
      <c r="E24" s="9">
        <v>21540.900185170998</v>
      </c>
      <c r="F24" s="10">
        <f>+(D24-C24)/C24</f>
        <v>-5.795802258810194E-2</v>
      </c>
      <c r="G24" s="10">
        <f>+(E24-D24)/D24</f>
        <v>8.1245228622670321E-2</v>
      </c>
    </row>
    <row r="25" spans="2:7" x14ac:dyDescent="0.25">
      <c r="B25" s="11"/>
      <c r="C25" s="3"/>
      <c r="D25" s="3"/>
      <c r="E25" s="3"/>
      <c r="F25" s="3"/>
      <c r="G25" s="3"/>
    </row>
    <row r="26" spans="2:7" x14ac:dyDescent="0.25">
      <c r="B26" s="8" t="s">
        <v>9</v>
      </c>
      <c r="C26" s="9">
        <f>+C23-C24</f>
        <v>-5019.0750362790022</v>
      </c>
      <c r="D26" s="9">
        <f>+D23-D24</f>
        <v>-5230.8650370320029</v>
      </c>
      <c r="E26" s="9">
        <f>+E23-E24</f>
        <v>-4990.7907691699984</v>
      </c>
      <c r="F26" s="3"/>
      <c r="G26" s="3"/>
    </row>
    <row r="27" spans="2:7" x14ac:dyDescent="0.25">
      <c r="B27" s="8" t="s">
        <v>10</v>
      </c>
      <c r="C27" s="10">
        <f>+C23/C24</f>
        <v>0.76266909265389848</v>
      </c>
      <c r="D27" s="10">
        <f>+D23/D24</f>
        <v>0.73743679167347187</v>
      </c>
      <c r="E27" s="10">
        <f>+E23/E24</f>
        <v>0.76831094679108558</v>
      </c>
      <c r="F27" s="3"/>
      <c r="G27" s="3"/>
    </row>
    <row r="28" spans="2:7" x14ac:dyDescent="0.25">
      <c r="B28" s="3"/>
      <c r="C28" s="3"/>
      <c r="D28" s="3"/>
      <c r="E28" s="3"/>
      <c r="F28" s="3"/>
      <c r="G28" s="3"/>
    </row>
    <row r="29" spans="2:7" x14ac:dyDescent="0.25">
      <c r="B29" s="7" t="s">
        <v>12</v>
      </c>
      <c r="C29" s="3"/>
      <c r="D29" s="3"/>
      <c r="E29" s="3"/>
      <c r="F29" s="3"/>
      <c r="G29" s="3"/>
    </row>
    <row r="30" spans="2:7" x14ac:dyDescent="0.25">
      <c r="B30" s="8" t="s">
        <v>7</v>
      </c>
      <c r="C30" s="9">
        <v>8172.7356432310007</v>
      </c>
      <c r="D30" s="9">
        <v>8722.2723715129996</v>
      </c>
      <c r="E30" s="9">
        <v>8843.3198328990002</v>
      </c>
      <c r="F30" s="10">
        <f>+(D30-C30)/C30</f>
        <v>6.7240242713239848E-2</v>
      </c>
      <c r="G30" s="10">
        <f>+(E30-D30)/D30</f>
        <v>1.3877973104960859E-2</v>
      </c>
    </row>
    <row r="31" spans="2:7" x14ac:dyDescent="0.25">
      <c r="B31" s="8" t="s">
        <v>8</v>
      </c>
      <c r="C31" s="9">
        <v>9542.0319352709994</v>
      </c>
      <c r="D31" s="9">
        <v>9931.7374863179994</v>
      </c>
      <c r="E31" s="9">
        <v>11536.978114775</v>
      </c>
      <c r="F31" s="10">
        <f>+(D31-C31)/C31</f>
        <v>4.0840939717095182E-2</v>
      </c>
      <c r="G31" s="10">
        <f>+(E31-D31)/D31</f>
        <v>0.1616273719143691</v>
      </c>
    </row>
    <row r="32" spans="2:7" x14ac:dyDescent="0.25">
      <c r="B32" s="11"/>
      <c r="C32" s="3"/>
      <c r="D32" s="3"/>
      <c r="E32" s="3"/>
      <c r="F32" s="3"/>
      <c r="G32" s="3"/>
    </row>
    <row r="33" spans="2:7" x14ac:dyDescent="0.25">
      <c r="B33" s="8" t="s">
        <v>9</v>
      </c>
      <c r="C33" s="9">
        <f>+C30-C31</f>
        <v>-1369.2962920399987</v>
      </c>
      <c r="D33" s="9">
        <f>+D30-D31</f>
        <v>-1209.4651148049998</v>
      </c>
      <c r="E33" s="9">
        <f>+E30-E31</f>
        <v>-2693.6582818759998</v>
      </c>
      <c r="F33" s="3"/>
      <c r="G33" s="3"/>
    </row>
    <row r="34" spans="2:7" x14ac:dyDescent="0.25">
      <c r="B34" s="8" t="s">
        <v>10</v>
      </c>
      <c r="C34" s="10">
        <f>+C30/C31</f>
        <v>0.85649845846998729</v>
      </c>
      <c r="D34" s="10">
        <f>+D30/D31</f>
        <v>0.87822220266381756</v>
      </c>
      <c r="E34" s="10">
        <f>+E30/E31</f>
        <v>0.76651959853973139</v>
      </c>
      <c r="F34" s="3"/>
      <c r="G34" s="3"/>
    </row>
    <row r="35" spans="2:7" x14ac:dyDescent="0.25">
      <c r="B35" s="7"/>
      <c r="C35" s="3"/>
      <c r="D35" s="3"/>
      <c r="E35" s="3"/>
      <c r="F35" s="3"/>
      <c r="G35" s="3"/>
    </row>
    <row r="36" spans="2:7" x14ac:dyDescent="0.25">
      <c r="B36" s="7" t="s">
        <v>13</v>
      </c>
      <c r="C36" s="3"/>
      <c r="D36" s="3"/>
      <c r="E36" s="3"/>
      <c r="F36" s="3"/>
      <c r="G36" s="3"/>
    </row>
    <row r="37" spans="2:7" x14ac:dyDescent="0.25">
      <c r="B37" s="8" t="s">
        <v>7</v>
      </c>
      <c r="C37" s="9">
        <v>13791.285104838</v>
      </c>
      <c r="D37" s="9">
        <v>13422.024072787</v>
      </c>
      <c r="E37" s="9">
        <v>13572.828388329999</v>
      </c>
      <c r="F37" s="10">
        <f>+(D37-C37)/C37</f>
        <v>-2.6774954563259817E-2</v>
      </c>
      <c r="G37" s="10">
        <f>+(E37-D37)/D37</f>
        <v>1.1235586728588327E-2</v>
      </c>
    </row>
    <row r="38" spans="2:7" x14ac:dyDescent="0.25">
      <c r="B38" s="8" t="s">
        <v>8</v>
      </c>
      <c r="C38" s="9">
        <v>13007.122679227999</v>
      </c>
      <c r="D38" s="9">
        <v>13586.166425576999</v>
      </c>
      <c r="E38" s="9">
        <v>15130.240921192</v>
      </c>
      <c r="F38" s="10">
        <f>+(D38-C38)/C38</f>
        <v>4.4517435610391835E-2</v>
      </c>
      <c r="G38" s="10">
        <f>+(E38-D38)/D38</f>
        <v>0.11365049177582298</v>
      </c>
    </row>
    <row r="39" spans="2:7" x14ac:dyDescent="0.25">
      <c r="B39" s="11"/>
      <c r="C39" s="3"/>
      <c r="D39" s="3"/>
      <c r="E39" s="3"/>
      <c r="F39" s="3"/>
      <c r="G39" s="3"/>
    </row>
    <row r="40" spans="2:7" x14ac:dyDescent="0.25">
      <c r="B40" s="8" t="s">
        <v>9</v>
      </c>
      <c r="C40" s="9">
        <f>+C37-C38</f>
        <v>784.16242561000035</v>
      </c>
      <c r="D40" s="9">
        <f>+D37-D38</f>
        <v>-164.14235278999877</v>
      </c>
      <c r="E40" s="9">
        <f>+E37-E38</f>
        <v>-1557.4125328620012</v>
      </c>
      <c r="F40" s="3"/>
      <c r="G40" s="3"/>
    </row>
    <row r="41" spans="2:7" x14ac:dyDescent="0.25">
      <c r="B41" s="8" t="s">
        <v>10</v>
      </c>
      <c r="C41" s="10">
        <f>+C37/C38</f>
        <v>1.0602871553492983</v>
      </c>
      <c r="D41" s="10">
        <f>+D37/D38</f>
        <v>0.98791842027777699</v>
      </c>
      <c r="E41" s="10">
        <f>+E37/E38</f>
        <v>0.89706624362599352</v>
      </c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7" t="s">
        <v>14</v>
      </c>
      <c r="C43" s="3"/>
      <c r="D43" s="3"/>
      <c r="E43" s="3"/>
      <c r="F43" s="3"/>
      <c r="G43" s="3"/>
    </row>
    <row r="44" spans="2:7" x14ac:dyDescent="0.25">
      <c r="B44" s="8" t="s">
        <v>7</v>
      </c>
      <c r="C44" s="9">
        <v>2376.9390113069999</v>
      </c>
      <c r="D44" s="9">
        <v>3005.308115115</v>
      </c>
      <c r="E44" s="9">
        <v>1977.6379751899999</v>
      </c>
      <c r="F44" s="10">
        <f>+(D44-C44)/C44</f>
        <v>0.26436063391566822</v>
      </c>
      <c r="G44" s="10">
        <f>+(E44-D44)/D44</f>
        <v>-0.34195167369242457</v>
      </c>
    </row>
    <row r="45" spans="2:7" x14ac:dyDescent="0.25">
      <c r="B45" s="8" t="s">
        <v>8</v>
      </c>
      <c r="C45" s="9">
        <v>9984.0422019189991</v>
      </c>
      <c r="D45" s="9">
        <v>11427.419722939001</v>
      </c>
      <c r="E45" s="9">
        <v>10084.018948629</v>
      </c>
      <c r="F45" s="10">
        <f>+(D45-C45)/C45</f>
        <v>0.14456845151782063</v>
      </c>
      <c r="G45" s="10">
        <f>+(E45-D45)/D45</f>
        <v>-0.11755941471313121</v>
      </c>
    </row>
    <row r="46" spans="2:7" x14ac:dyDescent="0.25">
      <c r="B46" s="11"/>
      <c r="C46" s="3"/>
      <c r="D46" s="3"/>
      <c r="E46" s="3"/>
      <c r="F46" s="3"/>
      <c r="G46" s="3"/>
    </row>
    <row r="47" spans="2:7" x14ac:dyDescent="0.25">
      <c r="B47" s="8" t="s">
        <v>9</v>
      </c>
      <c r="C47" s="9">
        <f>+C44-C45</f>
        <v>-7607.1031906119988</v>
      </c>
      <c r="D47" s="9">
        <f>+D44-D45</f>
        <v>-8422.1116078240011</v>
      </c>
      <c r="E47" s="9">
        <f>+E44-E45</f>
        <v>-8106.3809734389997</v>
      </c>
      <c r="F47" s="3"/>
      <c r="G47" s="3"/>
    </row>
    <row r="48" spans="2:7" x14ac:dyDescent="0.25">
      <c r="B48" s="8" t="s">
        <v>10</v>
      </c>
      <c r="C48" s="10">
        <f>+C44/C45</f>
        <v>0.23807381451674317</v>
      </c>
      <c r="D48" s="10">
        <f>+D44/D45</f>
        <v>0.2629909627877105</v>
      </c>
      <c r="E48" s="10">
        <f>+E44/E45</f>
        <v>0.19611605107692454</v>
      </c>
      <c r="F48" s="3"/>
      <c r="G48" s="3"/>
    </row>
    <row r="49" spans="2:7" ht="15.75" thickBot="1" x14ac:dyDescent="0.3">
      <c r="C49" s="3"/>
      <c r="D49" s="3"/>
      <c r="E49" s="3"/>
      <c r="F49" s="3"/>
      <c r="G49" s="3"/>
    </row>
    <row r="50" spans="2:7" x14ac:dyDescent="0.25">
      <c r="B50" s="12" t="s">
        <v>15</v>
      </c>
      <c r="C50" s="13">
        <f t="shared" ref="C50:E51" si="0">SUM(C16+C23+C30+C37+C44)</f>
        <v>45459.448135540995</v>
      </c>
      <c r="D50" s="13">
        <f t="shared" si="0"/>
        <v>46404.572141382989</v>
      </c>
      <c r="E50" s="13">
        <f t="shared" si="0"/>
        <v>46419.781898688998</v>
      </c>
      <c r="F50" s="14">
        <f>+(D50-C50)/C50</f>
        <v>2.0790485687904314E-2</v>
      </c>
      <c r="G50" s="15">
        <f t="shared" ref="F50:G53" si="1">+(E50-D50)/D50</f>
        <v>3.2776419658969903E-4</v>
      </c>
    </row>
    <row r="51" spans="2:7" x14ac:dyDescent="0.25">
      <c r="B51" s="7" t="s">
        <v>16</v>
      </c>
      <c r="C51" s="16">
        <f t="shared" si="0"/>
        <v>59435.501498094003</v>
      </c>
      <c r="D51" s="16">
        <f t="shared" si="0"/>
        <v>59902.007839113998</v>
      </c>
      <c r="E51" s="16">
        <f t="shared" si="0"/>
        <v>63148.073036268004</v>
      </c>
      <c r="F51" s="17">
        <f t="shared" si="1"/>
        <v>7.8489510353497178E-3</v>
      </c>
      <c r="G51" s="17">
        <f t="shared" si="1"/>
        <v>5.4189589201623305E-2</v>
      </c>
    </row>
    <row r="52" spans="2:7" x14ac:dyDescent="0.25">
      <c r="B52" s="3"/>
      <c r="C52" s="3"/>
      <c r="D52" s="3"/>
      <c r="E52" s="3"/>
      <c r="F52" s="7"/>
      <c r="G52" s="7"/>
    </row>
    <row r="53" spans="2:7" x14ac:dyDescent="0.25">
      <c r="B53" s="7" t="s">
        <v>17</v>
      </c>
      <c r="C53" s="16">
        <f t="shared" ref="C53:E53" si="2">+C50-C51</f>
        <v>-13976.053362553008</v>
      </c>
      <c r="D53" s="16">
        <f t="shared" si="2"/>
        <v>-13497.435697731009</v>
      </c>
      <c r="E53" s="16">
        <f t="shared" si="2"/>
        <v>-16728.291137579006</v>
      </c>
      <c r="F53" s="17">
        <f t="shared" si="1"/>
        <v>-3.4245552188888445E-2</v>
      </c>
      <c r="G53" s="17">
        <f t="shared" si="1"/>
        <v>0.23936809274009888</v>
      </c>
    </row>
    <row r="54" spans="2:7" ht="15.75" thickBot="1" x14ac:dyDescent="0.3">
      <c r="B54" s="18" t="s">
        <v>18</v>
      </c>
      <c r="C54" s="19">
        <f>+C50/C51</f>
        <v>0.76485344599975835</v>
      </c>
      <c r="D54" s="19">
        <f>+D50/D51</f>
        <v>0.77467473654668317</v>
      </c>
      <c r="E54" s="19">
        <f>+E50/E51</f>
        <v>0.73509419475125704</v>
      </c>
      <c r="F54" s="19"/>
      <c r="G54" s="19"/>
    </row>
  </sheetData>
  <mergeCells count="2">
    <mergeCell ref="B10:G10"/>
    <mergeCell ref="F12:G12"/>
  </mergeCells>
  <pageMargins left="0.70866141732283472" right="0.70866141732283472" top="0.74803149606299213" bottom="0.35433070866141736" header="0.31496062992125984" footer="0.11811023622047245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20EA-B277-48F6-A669-77C736091B64}">
  <sheetPr>
    <pageSetUpPr fitToPage="1"/>
  </sheetPr>
  <dimension ref="B2:M68"/>
  <sheetViews>
    <sheetView workbookViewId="0">
      <selection activeCell="F2" sqref="F2"/>
    </sheetView>
  </sheetViews>
  <sheetFormatPr baseColWidth="10" defaultRowHeight="15" x14ac:dyDescent="0.25"/>
  <cols>
    <col min="1" max="1" width="7" customWidth="1"/>
    <col min="2" max="2" width="35.7109375" customWidth="1"/>
  </cols>
  <sheetData>
    <row r="2" spans="2:12" x14ac:dyDescent="0.25">
      <c r="H2" s="20"/>
    </row>
    <row r="3" spans="2:12" x14ac:dyDescent="0.25">
      <c r="H3" s="20"/>
    </row>
    <row r="4" spans="2:12" x14ac:dyDescent="0.25">
      <c r="H4" s="20"/>
    </row>
    <row r="5" spans="2:12" x14ac:dyDescent="0.25">
      <c r="H5" s="20"/>
    </row>
    <row r="6" spans="2:12" x14ac:dyDescent="0.25">
      <c r="B6" s="21"/>
      <c r="C6" s="21"/>
      <c r="D6" s="21"/>
      <c r="E6" s="21" t="s">
        <v>19</v>
      </c>
      <c r="F6" s="21"/>
      <c r="H6" s="22"/>
      <c r="I6" s="21"/>
      <c r="J6" s="21"/>
      <c r="K6" s="21"/>
      <c r="L6" s="21"/>
    </row>
    <row r="7" spans="2:12" x14ac:dyDescent="0.25">
      <c r="B7" s="21"/>
      <c r="C7" s="21"/>
      <c r="D7" s="21"/>
      <c r="E7" s="21"/>
      <c r="F7" s="21"/>
      <c r="H7" s="22"/>
      <c r="I7" s="21"/>
      <c r="J7" s="21"/>
      <c r="K7" s="21"/>
      <c r="L7" s="21"/>
    </row>
    <row r="8" spans="2:12" ht="15.75" x14ac:dyDescent="0.25">
      <c r="B8" s="155" t="s">
        <v>20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2:12" x14ac:dyDescent="0.25">
      <c r="D9" s="23"/>
      <c r="E9" s="23"/>
      <c r="F9" s="23"/>
      <c r="H9" s="20"/>
      <c r="I9" s="23"/>
      <c r="J9" s="23"/>
      <c r="K9" s="23"/>
      <c r="L9" s="23"/>
    </row>
    <row r="10" spans="2:12" ht="15.75" x14ac:dyDescent="0.25">
      <c r="B10" s="156" t="s">
        <v>21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2:12" ht="15.75" thickBot="1" x14ac:dyDescent="0.3">
      <c r="B11" s="21"/>
      <c r="C11" s="21"/>
      <c r="D11" s="21"/>
      <c r="E11" s="21"/>
      <c r="F11" s="21"/>
      <c r="G11" s="21"/>
      <c r="H11" s="22"/>
      <c r="I11" s="21"/>
      <c r="J11" s="21"/>
      <c r="K11" s="21"/>
      <c r="L11" s="21"/>
    </row>
    <row r="12" spans="2:12" ht="15.75" thickBot="1" x14ac:dyDescent="0.3">
      <c r="B12" s="24" t="s">
        <v>22</v>
      </c>
      <c r="C12" s="25" t="s">
        <v>23</v>
      </c>
      <c r="D12" s="25"/>
      <c r="E12" s="26"/>
      <c r="F12" s="26"/>
      <c r="G12" s="27"/>
      <c r="H12" s="25" t="s">
        <v>24</v>
      </c>
      <c r="I12" s="25"/>
      <c r="J12" s="26"/>
      <c r="K12" s="26"/>
      <c r="L12" s="28"/>
    </row>
    <row r="13" spans="2:12" x14ac:dyDescent="0.25">
      <c r="B13" s="29"/>
      <c r="C13" s="30" t="s">
        <v>25</v>
      </c>
      <c r="D13" s="30"/>
      <c r="E13" s="23"/>
      <c r="F13" s="31" t="s">
        <v>26</v>
      </c>
      <c r="G13" s="31"/>
      <c r="H13" s="30" t="s">
        <v>25</v>
      </c>
      <c r="I13" s="30"/>
      <c r="J13" s="23"/>
      <c r="K13" s="31" t="s">
        <v>26</v>
      </c>
      <c r="L13" s="31"/>
    </row>
    <row r="14" spans="2:12" ht="15.75" thickBot="1" x14ac:dyDescent="0.3">
      <c r="B14" s="32"/>
      <c r="C14" s="33" t="s">
        <v>27</v>
      </c>
      <c r="D14" s="33" t="s">
        <v>28</v>
      </c>
      <c r="E14" s="33" t="s">
        <v>29</v>
      </c>
      <c r="F14" s="34" t="s">
        <v>4</v>
      </c>
      <c r="G14" s="34" t="s">
        <v>5</v>
      </c>
      <c r="H14" s="33" t="s">
        <v>27</v>
      </c>
      <c r="I14" s="33" t="s">
        <v>28</v>
      </c>
      <c r="J14" s="33" t="s">
        <v>29</v>
      </c>
      <c r="K14" s="34" t="s">
        <v>4</v>
      </c>
      <c r="L14" s="34" t="s">
        <v>5</v>
      </c>
    </row>
    <row r="15" spans="2:12" x14ac:dyDescent="0.25">
      <c r="B15" s="29"/>
      <c r="C15" s="35"/>
      <c r="D15" s="35"/>
      <c r="E15" s="35"/>
      <c r="F15" s="35"/>
      <c r="G15" s="36"/>
      <c r="H15" s="35"/>
      <c r="I15" s="35"/>
      <c r="J15" s="35"/>
      <c r="K15" s="35"/>
      <c r="L15" s="36"/>
    </row>
    <row r="16" spans="2:12" x14ac:dyDescent="0.25">
      <c r="B16" s="37" t="s">
        <v>30</v>
      </c>
      <c r="C16" s="38">
        <f>SUM(C17:C18)</f>
        <v>5473.1627811159997</v>
      </c>
      <c r="D16" s="38">
        <f>SUM(D17:D18)</f>
        <v>7055.1182108599996</v>
      </c>
      <c r="E16" s="38">
        <f>SUM(E17:E18)</f>
        <v>6027.6148522479998</v>
      </c>
      <c r="F16" s="39">
        <f>(D16-C16)/C16</f>
        <v>0.2890386222756256</v>
      </c>
      <c r="G16" s="40">
        <f t="shared" ref="F16:G18" si="0">(E16-D16)/D16</f>
        <v>-0.14563942486893497</v>
      </c>
      <c r="H16" s="38">
        <f>SUM(H17:H18)</f>
        <v>7880.6268557149997</v>
      </c>
      <c r="I16" s="38">
        <f>SUM(I17:I18)</f>
        <v>6926.5470590719997</v>
      </c>
      <c r="J16" s="38">
        <f>SUM(J17:J18)</f>
        <v>7186.3632357449997</v>
      </c>
      <c r="K16" s="39">
        <f t="shared" ref="K16:L18" si="1">(I16-H16)/H16</f>
        <v>-0.12106648545998661</v>
      </c>
      <c r="L16" s="40">
        <f t="shared" si="1"/>
        <v>3.7510201613761861E-2</v>
      </c>
    </row>
    <row r="17" spans="2:12" x14ac:dyDescent="0.25">
      <c r="B17" s="41" t="s">
        <v>31</v>
      </c>
      <c r="C17" s="42">
        <v>4550.9161823949999</v>
      </c>
      <c r="D17" s="42">
        <v>6234.2346709829999</v>
      </c>
      <c r="E17" s="42">
        <v>5153.9731442789998</v>
      </c>
      <c r="F17" s="43">
        <f t="shared" si="0"/>
        <v>0.36988562766764121</v>
      </c>
      <c r="G17" s="44">
        <f t="shared" si="0"/>
        <v>-0.17327893217302756</v>
      </c>
      <c r="H17" s="42">
        <v>7399.8074504839997</v>
      </c>
      <c r="I17" s="42">
        <v>6524.436498129</v>
      </c>
      <c r="J17" s="42">
        <v>6770.1690687609998</v>
      </c>
      <c r="K17" s="43">
        <f t="shared" si="1"/>
        <v>-0.11829645003772959</v>
      </c>
      <c r="L17" s="44">
        <f t="shared" si="1"/>
        <v>3.7663416710771586E-2</v>
      </c>
    </row>
    <row r="18" spans="2:12" x14ac:dyDescent="0.25">
      <c r="B18" s="41" t="s">
        <v>32</v>
      </c>
      <c r="C18" s="42">
        <v>922.24659872099994</v>
      </c>
      <c r="D18" s="42">
        <v>820.88353987699998</v>
      </c>
      <c r="E18" s="42">
        <v>873.64170796899998</v>
      </c>
      <c r="F18" s="43">
        <f t="shared" si="0"/>
        <v>-0.10990884540487694</v>
      </c>
      <c r="G18" s="44">
        <f t="shared" si="0"/>
        <v>6.4269979271243782E-2</v>
      </c>
      <c r="H18" s="42">
        <v>480.81940523100002</v>
      </c>
      <c r="I18" s="42">
        <v>402.110560943</v>
      </c>
      <c r="J18" s="42">
        <v>416.19416698399999</v>
      </c>
      <c r="K18" s="43">
        <f t="shared" si="1"/>
        <v>-0.16369731219601244</v>
      </c>
      <c r="L18" s="44">
        <f t="shared" si="1"/>
        <v>3.5024213261079649E-2</v>
      </c>
    </row>
    <row r="19" spans="2:12" x14ac:dyDescent="0.25">
      <c r="B19" s="41"/>
      <c r="C19" s="42"/>
      <c r="D19" s="42"/>
      <c r="E19" s="42"/>
      <c r="F19" s="43"/>
      <c r="G19" s="44"/>
      <c r="H19" s="42"/>
      <c r="I19" s="42"/>
      <c r="J19" s="42"/>
      <c r="K19" s="43"/>
      <c r="L19" s="44"/>
    </row>
    <row r="20" spans="2:12" x14ac:dyDescent="0.25">
      <c r="B20" s="37" t="s">
        <v>33</v>
      </c>
      <c r="C20" s="38">
        <f>SUM(C21:C22)</f>
        <v>2376.9390113069999</v>
      </c>
      <c r="D20" s="38">
        <f>SUM(D21:D22)</f>
        <v>3005.308115115</v>
      </c>
      <c r="E20" s="38">
        <f>SUM(E21:E22)</f>
        <v>1977.6379751899999</v>
      </c>
      <c r="F20" s="39">
        <f>(D20-C20)/C20</f>
        <v>0.26436063391566822</v>
      </c>
      <c r="G20" s="40">
        <f>(E20-D20)/D20</f>
        <v>-0.34195167369242457</v>
      </c>
      <c r="H20" s="38">
        <f>SUM(H21:H22)</f>
        <v>9984.0422019189991</v>
      </c>
      <c r="I20" s="38">
        <f>SUM(I21:I22)</f>
        <v>11427.419722939001</v>
      </c>
      <c r="J20" s="38">
        <f>SUM(J21:J22)</f>
        <v>10084.018948629</v>
      </c>
      <c r="K20" s="39">
        <f>(I20-H20)/H20</f>
        <v>0.14456845151782063</v>
      </c>
      <c r="L20" s="40">
        <f>(J20-I20)/I20</f>
        <v>-0.11755941471313121</v>
      </c>
    </row>
    <row r="21" spans="2:12" x14ac:dyDescent="0.25">
      <c r="B21" s="41" t="s">
        <v>31</v>
      </c>
      <c r="C21" s="42">
        <v>2376.9390113069999</v>
      </c>
      <c r="D21" s="42">
        <v>3005.308115115</v>
      </c>
      <c r="E21" s="42">
        <v>1977.6379751899999</v>
      </c>
      <c r="F21" s="43">
        <f>(D21-C21)/C21</f>
        <v>0.26436063391566822</v>
      </c>
      <c r="G21" s="45">
        <f>(E21-D21)/D21</f>
        <v>-0.34195167369242457</v>
      </c>
      <c r="H21" s="42">
        <v>9984.0422019189991</v>
      </c>
      <c r="I21" s="42">
        <v>11427.419722939001</v>
      </c>
      <c r="J21" s="42">
        <v>10084.018948629</v>
      </c>
      <c r="K21" s="43">
        <f>(I21-H21)/H21</f>
        <v>0.14456845151782063</v>
      </c>
      <c r="L21" s="44">
        <f>(J21-I21)/I21</f>
        <v>-0.11755941471313121</v>
      </c>
    </row>
    <row r="22" spans="2:12" x14ac:dyDescent="0.25">
      <c r="B22" s="41" t="s">
        <v>32</v>
      </c>
      <c r="C22" s="42">
        <v>0</v>
      </c>
      <c r="D22" s="42">
        <v>0</v>
      </c>
      <c r="E22" s="42">
        <v>0</v>
      </c>
      <c r="F22" s="43"/>
      <c r="G22" s="44"/>
      <c r="H22" s="42">
        <v>0</v>
      </c>
      <c r="I22" s="42">
        <v>0</v>
      </c>
      <c r="J22" s="42">
        <v>0</v>
      </c>
      <c r="K22" s="43"/>
      <c r="L22" s="44"/>
    </row>
    <row r="23" spans="2:12" x14ac:dyDescent="0.25">
      <c r="B23" s="41"/>
      <c r="C23" s="42"/>
      <c r="D23" s="42"/>
      <c r="E23" s="42"/>
      <c r="F23" s="43"/>
      <c r="G23" s="44"/>
      <c r="H23" s="42"/>
      <c r="I23" s="42"/>
      <c r="J23" s="42"/>
      <c r="K23" s="43"/>
      <c r="L23" s="44"/>
    </row>
    <row r="24" spans="2:12" x14ac:dyDescent="0.25">
      <c r="B24" s="37" t="s">
        <v>34</v>
      </c>
      <c r="C24" s="38">
        <f>SUM(C25:C26)</f>
        <v>2102.655863209</v>
      </c>
      <c r="D24" s="38">
        <f>SUM(D25:D26)</f>
        <v>1589.5314113269999</v>
      </c>
      <c r="E24" s="38">
        <f>SUM(E25:E26)</f>
        <v>1716.205932972</v>
      </c>
      <c r="F24" s="39">
        <f>(D24-C24)/C24</f>
        <v>-0.24403634511017294</v>
      </c>
      <c r="G24" s="40">
        <f>(E24-D24)/D24</f>
        <v>7.9692996780257111E-2</v>
      </c>
      <c r="H24" s="38">
        <f>SUM(H25:H26)</f>
        <v>1118.148507182</v>
      </c>
      <c r="I24" s="38">
        <f>SUM(I25:I26)</f>
        <v>829.52342437100003</v>
      </c>
      <c r="J24" s="38">
        <f>SUM(J25:J26)</f>
        <v>1017.153253618</v>
      </c>
      <c r="K24" s="39">
        <f>(I24-H24)/H24</f>
        <v>-0.25812768246536749</v>
      </c>
      <c r="L24" s="40">
        <f>(J24-I24)/I24</f>
        <v>0.22618991065776523</v>
      </c>
    </row>
    <row r="25" spans="2:12" x14ac:dyDescent="0.25">
      <c r="B25" s="41" t="s">
        <v>31</v>
      </c>
      <c r="C25" s="42">
        <v>2102.655863209</v>
      </c>
      <c r="D25" s="42">
        <v>1589.5314113269999</v>
      </c>
      <c r="E25" s="42">
        <v>1716.205932972</v>
      </c>
      <c r="F25" s="43">
        <f>(D25-C25)/C25</f>
        <v>-0.24403634511017294</v>
      </c>
      <c r="G25" s="44">
        <f>(E25-D25)/D25</f>
        <v>7.9692996780257111E-2</v>
      </c>
      <c r="H25" s="42">
        <v>1118.148507182</v>
      </c>
      <c r="I25" s="42">
        <v>829.52342437100003</v>
      </c>
      <c r="J25" s="42">
        <v>1017.153253618</v>
      </c>
      <c r="K25" s="43">
        <f>(I25-H25)/H25</f>
        <v>-0.25812768246536749</v>
      </c>
      <c r="L25" s="44">
        <f>(J25-I25)/I25</f>
        <v>0.22618991065776523</v>
      </c>
    </row>
    <row r="26" spans="2:12" x14ac:dyDescent="0.25">
      <c r="B26" s="41" t="s">
        <v>32</v>
      </c>
      <c r="C26" s="42">
        <v>0</v>
      </c>
      <c r="D26" s="42">
        <v>0</v>
      </c>
      <c r="E26" s="42">
        <v>0</v>
      </c>
      <c r="F26" s="43"/>
      <c r="G26" s="44"/>
      <c r="H26" s="42">
        <v>0</v>
      </c>
      <c r="I26" s="42">
        <v>0</v>
      </c>
      <c r="J26" s="42">
        <v>0</v>
      </c>
      <c r="K26" s="43"/>
      <c r="L26" s="44"/>
    </row>
    <row r="27" spans="2:12" x14ac:dyDescent="0.25">
      <c r="B27" s="41"/>
      <c r="C27" s="42"/>
      <c r="D27" s="42"/>
      <c r="E27" s="42"/>
      <c r="F27" s="43"/>
      <c r="G27" s="44"/>
      <c r="H27" s="42"/>
      <c r="I27" s="42"/>
      <c r="J27" s="42"/>
      <c r="K27" s="43"/>
      <c r="L27" s="44"/>
    </row>
    <row r="28" spans="2:12" x14ac:dyDescent="0.25">
      <c r="B28" s="37" t="s">
        <v>35</v>
      </c>
      <c r="C28" s="38">
        <f>C29+C30</f>
        <v>8950.2077725940017</v>
      </c>
      <c r="D28" s="38">
        <f>D29+D30</f>
        <v>8386.673487162001</v>
      </c>
      <c r="E28" s="38">
        <f>E29+E30</f>
        <v>8279.3812268830006</v>
      </c>
      <c r="F28" s="39">
        <f t="shared" ref="F28:G30" si="2">(D28-C28)/C28</f>
        <v>-6.2963262948774412E-2</v>
      </c>
      <c r="G28" s="40">
        <f t="shared" si="2"/>
        <v>-1.2793184382728062E-2</v>
      </c>
      <c r="H28" s="38">
        <f>SUM(H29:H30)</f>
        <v>6464.9846776069999</v>
      </c>
      <c r="I28" s="38">
        <f>SUM(I29:I30)</f>
        <v>6216.8717808239999</v>
      </c>
      <c r="J28" s="38">
        <f>SUM(J29:J30)</f>
        <v>6402.2396177619994</v>
      </c>
      <c r="K28" s="39">
        <f t="shared" ref="K28:L30" si="3">(I28-H28)/H28</f>
        <v>-3.8377955889423464E-2</v>
      </c>
      <c r="L28" s="40">
        <f t="shared" si="3"/>
        <v>2.9816898831622744E-2</v>
      </c>
    </row>
    <row r="29" spans="2:12" x14ac:dyDescent="0.25">
      <c r="B29" s="41" t="s">
        <v>31</v>
      </c>
      <c r="C29" s="46">
        <f t="shared" ref="C29:E30" si="4">C33+C37</f>
        <v>386.64654068199997</v>
      </c>
      <c r="D29" s="46">
        <f t="shared" si="4"/>
        <v>393.503278884</v>
      </c>
      <c r="E29" s="46">
        <f t="shared" si="4"/>
        <v>383.83151449599995</v>
      </c>
      <c r="F29" s="43">
        <f t="shared" si="2"/>
        <v>1.7733866672919235E-2</v>
      </c>
      <c r="G29" s="44">
        <f t="shared" si="2"/>
        <v>-2.4578611937948202E-2</v>
      </c>
      <c r="H29" s="46">
        <f t="shared" ref="H29:J30" si="5">H33+H37</f>
        <v>1146.0060279259999</v>
      </c>
      <c r="I29" s="46">
        <f t="shared" si="5"/>
        <v>1187.735306496</v>
      </c>
      <c r="J29" s="46">
        <f t="shared" si="5"/>
        <v>1240.9346198369999</v>
      </c>
      <c r="K29" s="43">
        <f t="shared" si="3"/>
        <v>3.641279151517228E-2</v>
      </c>
      <c r="L29" s="44">
        <f t="shared" si="3"/>
        <v>4.4790546386926859E-2</v>
      </c>
    </row>
    <row r="30" spans="2:12" x14ac:dyDescent="0.25">
      <c r="B30" s="41" t="s">
        <v>32</v>
      </c>
      <c r="C30" s="46">
        <f t="shared" si="4"/>
        <v>8563.5612319120009</v>
      </c>
      <c r="D30" s="46">
        <f t="shared" si="4"/>
        <v>7993.1702082780002</v>
      </c>
      <c r="E30" s="46">
        <f t="shared" si="4"/>
        <v>7895.5497123870009</v>
      </c>
      <c r="F30" s="43">
        <f t="shared" si="2"/>
        <v>-6.6606754851993799E-2</v>
      </c>
      <c r="G30" s="44">
        <f>(E30-D30)/D30</f>
        <v>-1.2212988507350964E-2</v>
      </c>
      <c r="H30" s="46">
        <f t="shared" si="5"/>
        <v>5318.9786496810002</v>
      </c>
      <c r="I30" s="46">
        <f t="shared" si="5"/>
        <v>5029.1364743280001</v>
      </c>
      <c r="J30" s="46">
        <f t="shared" si="5"/>
        <v>5161.304997925</v>
      </c>
      <c r="K30" s="43">
        <f t="shared" si="3"/>
        <v>-5.4492073467973613E-2</v>
      </c>
      <c r="L30" s="44">
        <f t="shared" si="3"/>
        <v>2.628056014619496E-2</v>
      </c>
    </row>
    <row r="31" spans="2:12" x14ac:dyDescent="0.25">
      <c r="B31" s="41"/>
      <c r="C31" s="42"/>
      <c r="D31" s="42"/>
      <c r="E31" s="42"/>
      <c r="F31" s="43"/>
      <c r="G31" s="44"/>
      <c r="H31" s="42"/>
      <c r="I31" s="42"/>
      <c r="J31" s="42"/>
      <c r="K31" s="43"/>
      <c r="L31" s="44"/>
    </row>
    <row r="32" spans="2:12" x14ac:dyDescent="0.25">
      <c r="B32" s="37" t="s">
        <v>36</v>
      </c>
      <c r="C32" s="38">
        <f>SUM(C33:C34)</f>
        <v>7259.1925278030003</v>
      </c>
      <c r="D32" s="38">
        <f>SUM(D33:D34)</f>
        <v>6758.0453528550006</v>
      </c>
      <c r="E32" s="38">
        <f>SUM(E33:E34)</f>
        <v>6732.2265837350005</v>
      </c>
      <c r="F32" s="39">
        <f t="shared" ref="F32:G34" si="6">(D32-C32)/C32</f>
        <v>-6.9036214844638136E-2</v>
      </c>
      <c r="G32" s="40">
        <f t="shared" si="6"/>
        <v>-3.8204492233975145E-3</v>
      </c>
      <c r="H32" s="38">
        <f>SUM(H33:H34)</f>
        <v>5422.6195921560002</v>
      </c>
      <c r="I32" s="38">
        <f>SUM(I33:I34)</f>
        <v>5234.523648413</v>
      </c>
      <c r="J32" s="38">
        <f>SUM(J33:J34)</f>
        <v>5409.4830700299999</v>
      </c>
      <c r="K32" s="39">
        <f t="shared" ref="K32:L34" si="7">(I32-H32)/H32</f>
        <v>-3.4687283617513422E-2</v>
      </c>
      <c r="L32" s="40">
        <f t="shared" si="7"/>
        <v>3.3424134337428003E-2</v>
      </c>
    </row>
    <row r="33" spans="2:12" x14ac:dyDescent="0.25">
      <c r="B33" s="41" t="s">
        <v>31</v>
      </c>
      <c r="C33" s="42">
        <v>333.19287623399998</v>
      </c>
      <c r="D33" s="42">
        <v>350.04574994899997</v>
      </c>
      <c r="E33" s="42">
        <v>337.45440549699998</v>
      </c>
      <c r="F33" s="43">
        <f t="shared" si="6"/>
        <v>5.0579934077474943E-2</v>
      </c>
      <c r="G33" s="44">
        <f t="shared" si="6"/>
        <v>-3.5970568000995545E-2</v>
      </c>
      <c r="H33" s="42">
        <v>936.37773912399996</v>
      </c>
      <c r="I33" s="42">
        <v>1007.5870574529999</v>
      </c>
      <c r="J33" s="42">
        <v>1059.1897961269999</v>
      </c>
      <c r="K33" s="43">
        <f t="shared" si="7"/>
        <v>7.6047641196188329E-2</v>
      </c>
      <c r="L33" s="44">
        <f t="shared" si="7"/>
        <v>5.1214173795009303E-2</v>
      </c>
    </row>
    <row r="34" spans="2:12" x14ac:dyDescent="0.25">
      <c r="B34" s="41" t="s">
        <v>32</v>
      </c>
      <c r="C34" s="42">
        <v>6925.999651569</v>
      </c>
      <c r="D34" s="42">
        <v>6407.9996029060003</v>
      </c>
      <c r="E34" s="42">
        <v>6394.7721782380004</v>
      </c>
      <c r="F34" s="43">
        <f t="shared" si="6"/>
        <v>-7.4790654739009865E-2</v>
      </c>
      <c r="G34" s="44">
        <f t="shared" si="6"/>
        <v>-2.0642049762302312E-3</v>
      </c>
      <c r="H34" s="42">
        <v>4486.2418530320001</v>
      </c>
      <c r="I34" s="42">
        <v>4226.9365909600001</v>
      </c>
      <c r="J34" s="42">
        <v>4350.2932739030002</v>
      </c>
      <c r="K34" s="43">
        <f t="shared" si="7"/>
        <v>-5.7800107655085531E-2</v>
      </c>
      <c r="L34" s="44">
        <f t="shared" si="7"/>
        <v>2.9183471360043275E-2</v>
      </c>
    </row>
    <row r="35" spans="2:12" x14ac:dyDescent="0.25">
      <c r="B35" s="41"/>
      <c r="C35" s="42"/>
      <c r="D35" s="42"/>
      <c r="E35" s="42"/>
      <c r="F35" s="43"/>
      <c r="G35" s="44"/>
      <c r="H35" s="42"/>
      <c r="I35" s="42"/>
      <c r="J35" s="42"/>
      <c r="K35" s="43"/>
      <c r="L35" s="44"/>
    </row>
    <row r="36" spans="2:12" x14ac:dyDescent="0.25">
      <c r="B36" s="37" t="s">
        <v>37</v>
      </c>
      <c r="C36" s="38">
        <f>SUM(C37:C38)</f>
        <v>1691.015244791</v>
      </c>
      <c r="D36" s="38">
        <f>SUM(D37:D38)</f>
        <v>1628.628134307</v>
      </c>
      <c r="E36" s="38">
        <f>SUM(E37:E38)</f>
        <v>1547.1546431480001</v>
      </c>
      <c r="F36" s="39">
        <f t="shared" ref="F36:G38" si="8">(D36-C36)/C36</f>
        <v>-3.6893286844206244E-2</v>
      </c>
      <c r="G36" s="40">
        <f t="shared" si="8"/>
        <v>-5.0025840425302358E-2</v>
      </c>
      <c r="H36" s="38">
        <f>SUM(H37:H38)</f>
        <v>1042.3650854509999</v>
      </c>
      <c r="I36" s="38">
        <f>SUM(I37:I38)</f>
        <v>982.34813241099994</v>
      </c>
      <c r="J36" s="38">
        <f>SUM(J37:J38)</f>
        <v>992.75654773199994</v>
      </c>
      <c r="K36" s="39">
        <f t="shared" ref="K36:L38" si="9">(I36-H36)/H36</f>
        <v>-5.7577670125081415E-2</v>
      </c>
      <c r="L36" s="40">
        <f t="shared" si="9"/>
        <v>1.0595444708032772E-2</v>
      </c>
    </row>
    <row r="37" spans="2:12" x14ac:dyDescent="0.25">
      <c r="B37" s="41" t="s">
        <v>31</v>
      </c>
      <c r="C37" s="42">
        <v>53.453664447999998</v>
      </c>
      <c r="D37" s="42">
        <v>43.457528934999999</v>
      </c>
      <c r="E37" s="42">
        <v>46.377108999000001</v>
      </c>
      <c r="F37" s="43">
        <f t="shared" si="8"/>
        <v>-0.1870056172243213</v>
      </c>
      <c r="G37" s="44">
        <f t="shared" si="8"/>
        <v>6.7182376346498124E-2</v>
      </c>
      <c r="H37" s="42">
        <v>209.62828880199999</v>
      </c>
      <c r="I37" s="42">
        <v>180.14824904299999</v>
      </c>
      <c r="J37" s="42">
        <v>181.74482370999999</v>
      </c>
      <c r="K37" s="43">
        <f t="shared" si="9"/>
        <v>-0.14063006442248235</v>
      </c>
      <c r="L37" s="44">
        <f t="shared" si="9"/>
        <v>8.8625600053370973E-3</v>
      </c>
    </row>
    <row r="38" spans="2:12" x14ac:dyDescent="0.25">
      <c r="B38" s="41" t="s">
        <v>32</v>
      </c>
      <c r="C38" s="42">
        <v>1637.5615803430001</v>
      </c>
      <c r="D38" s="42">
        <v>1585.170605372</v>
      </c>
      <c r="E38" s="42">
        <v>1500.7775341490001</v>
      </c>
      <c r="F38" s="43">
        <f t="shared" si="8"/>
        <v>-3.1993285382297752E-2</v>
      </c>
      <c r="G38" s="44">
        <f t="shared" si="8"/>
        <v>-5.3239109365893732E-2</v>
      </c>
      <c r="H38" s="42">
        <v>832.73679664899998</v>
      </c>
      <c r="I38" s="42">
        <v>802.19988336799997</v>
      </c>
      <c r="J38" s="42">
        <v>811.01172402199995</v>
      </c>
      <c r="K38" s="43">
        <f t="shared" si="9"/>
        <v>-3.6670546328543441E-2</v>
      </c>
      <c r="L38" s="44">
        <f t="shared" si="9"/>
        <v>1.0984594783290001E-2</v>
      </c>
    </row>
    <row r="39" spans="2:12" x14ac:dyDescent="0.25">
      <c r="B39" s="41"/>
      <c r="C39" s="42"/>
      <c r="D39" s="42"/>
      <c r="E39" s="42"/>
      <c r="F39" s="43"/>
      <c r="G39" s="44"/>
      <c r="H39" s="42"/>
      <c r="I39" s="42"/>
      <c r="J39" s="42"/>
      <c r="K39" s="43"/>
      <c r="L39" s="44"/>
    </row>
    <row r="40" spans="2:12" x14ac:dyDescent="0.25">
      <c r="B40" s="37" t="s">
        <v>38</v>
      </c>
      <c r="C40" s="38">
        <f>SUM(C41:C42)</f>
        <v>21127.437622370999</v>
      </c>
      <c r="D40" s="38">
        <f>SUM(D41:D42)</f>
        <v>21316.736081139999</v>
      </c>
      <c r="E40" s="38">
        <f>SUM(E41:E42)</f>
        <v>22677.890322604999</v>
      </c>
      <c r="F40" s="39">
        <f t="shared" ref="F40:G42" si="10">(D40-C40)/C40</f>
        <v>8.9598399082982099E-3</v>
      </c>
      <c r="G40" s="40">
        <f t="shared" si="10"/>
        <v>6.3853783069035677E-2</v>
      </c>
      <c r="H40" s="38">
        <f>SUM(H41:H42)</f>
        <v>23019.904597141998</v>
      </c>
      <c r="I40" s="38">
        <f>SUM(I41:I42)</f>
        <v>23288.401447729</v>
      </c>
      <c r="J40" s="38">
        <f>SUM(J41:J42)</f>
        <v>26773.917543592001</v>
      </c>
      <c r="K40" s="39">
        <f t="shared" ref="K40:L42" si="11">(I40-H40)/H40</f>
        <v>1.1663682160539309E-2</v>
      </c>
      <c r="L40" s="40">
        <f t="shared" si="11"/>
        <v>0.14966746874774847</v>
      </c>
    </row>
    <row r="41" spans="2:12" x14ac:dyDescent="0.25">
      <c r="B41" s="41" t="s">
        <v>31</v>
      </c>
      <c r="C41" s="46">
        <f t="shared" ref="C41:E42" si="12">C45+C49</f>
        <v>1461.7648340440001</v>
      </c>
      <c r="D41" s="46">
        <f t="shared" si="12"/>
        <v>1647.022327954</v>
      </c>
      <c r="E41" s="46">
        <f t="shared" si="12"/>
        <v>1808.2685895060001</v>
      </c>
      <c r="F41" s="43">
        <f t="shared" si="10"/>
        <v>0.12673549780061519</v>
      </c>
      <c r="G41" s="44">
        <f t="shared" si="10"/>
        <v>9.7901685250561796E-2</v>
      </c>
      <c r="H41" s="46">
        <f t="shared" ref="H41:J42" si="13">H45+H49</f>
        <v>12802.147305475</v>
      </c>
      <c r="I41" s="46">
        <f t="shared" si="13"/>
        <v>13581.246162623</v>
      </c>
      <c r="J41" s="46">
        <f t="shared" si="13"/>
        <v>15916.670778318001</v>
      </c>
      <c r="K41" s="43">
        <f t="shared" si="11"/>
        <v>6.0856888970087682E-2</v>
      </c>
      <c r="L41" s="44">
        <f t="shared" si="11"/>
        <v>0.17195952328162142</v>
      </c>
    </row>
    <row r="42" spans="2:12" x14ac:dyDescent="0.25">
      <c r="B42" s="41" t="s">
        <v>32</v>
      </c>
      <c r="C42" s="46">
        <f t="shared" si="12"/>
        <v>19665.672788327</v>
      </c>
      <c r="D42" s="46">
        <f t="shared" si="12"/>
        <v>19669.713753185999</v>
      </c>
      <c r="E42" s="46">
        <f t="shared" si="12"/>
        <v>20869.621733099</v>
      </c>
      <c r="F42" s="43">
        <f t="shared" si="10"/>
        <v>2.0548317377669197E-4</v>
      </c>
      <c r="G42" s="44">
        <f t="shared" si="10"/>
        <v>6.1002818595600881E-2</v>
      </c>
      <c r="H42" s="46">
        <f t="shared" si="13"/>
        <v>10217.757291667</v>
      </c>
      <c r="I42" s="46">
        <f t="shared" si="13"/>
        <v>9707.1552851060005</v>
      </c>
      <c r="J42" s="46">
        <f t="shared" si="13"/>
        <v>10857.246765274</v>
      </c>
      <c r="K42" s="43">
        <f t="shared" si="11"/>
        <v>-4.9972023408445615E-2</v>
      </c>
      <c r="L42" s="44">
        <f t="shared" si="11"/>
        <v>0.11847873515865368</v>
      </c>
    </row>
    <row r="43" spans="2:12" x14ac:dyDescent="0.25">
      <c r="B43" s="41"/>
      <c r="C43" s="42"/>
      <c r="D43" s="42"/>
      <c r="E43" s="42"/>
      <c r="F43" s="43"/>
      <c r="G43" s="44"/>
      <c r="H43" s="42"/>
      <c r="I43" s="42"/>
      <c r="J43" s="42"/>
      <c r="K43" s="43"/>
      <c r="L43" s="44"/>
    </row>
    <row r="44" spans="2:12" x14ac:dyDescent="0.25">
      <c r="B44" s="37" t="s">
        <v>39</v>
      </c>
      <c r="C44" s="38">
        <f>SUM(C45:C46)</f>
        <v>7986.458433111</v>
      </c>
      <c r="D44" s="38">
        <f>SUM(D45:D46)</f>
        <v>8615.7048055970008</v>
      </c>
      <c r="E44" s="38">
        <f>SUM(E45:E46)</f>
        <v>8660.6170927809999</v>
      </c>
      <c r="F44" s="39">
        <f t="shared" ref="F44:G46" si="14">(D44-C44)/C44</f>
        <v>7.8789162650269723E-2</v>
      </c>
      <c r="G44" s="40">
        <f t="shared" si="14"/>
        <v>5.2128395990102636E-3</v>
      </c>
      <c r="H44" s="38">
        <f>SUM(H45:H46)</f>
        <v>14928.690561039</v>
      </c>
      <c r="I44" s="38">
        <f>SUM(I45:I46)</f>
        <v>15432.259672469001</v>
      </c>
      <c r="J44" s="38">
        <f>SUM(J45:J46)</f>
        <v>17825.853855161</v>
      </c>
      <c r="K44" s="39">
        <f t="shared" ref="K44:L46" si="15">(I44-H44)/H44</f>
        <v>3.373163301704564E-2</v>
      </c>
      <c r="L44" s="40">
        <f t="shared" si="15"/>
        <v>0.15510328581122487</v>
      </c>
    </row>
    <row r="45" spans="2:12" x14ac:dyDescent="0.25">
      <c r="B45" s="41" t="s">
        <v>31</v>
      </c>
      <c r="C45" s="42">
        <v>1249.384003717</v>
      </c>
      <c r="D45" s="42">
        <v>1412.4298533260001</v>
      </c>
      <c r="E45" s="42">
        <v>1550.8582328550001</v>
      </c>
      <c r="F45" s="43">
        <f t="shared" si="14"/>
        <v>0.13050099018710648</v>
      </c>
      <c r="G45" s="44">
        <f t="shared" si="14"/>
        <v>9.8007259760920437E-2</v>
      </c>
      <c r="H45" s="42">
        <v>10363.71069064</v>
      </c>
      <c r="I45" s="42">
        <v>11058.65134878</v>
      </c>
      <c r="J45" s="42">
        <v>12913.317469085001</v>
      </c>
      <c r="K45" s="43">
        <f t="shared" si="15"/>
        <v>6.7055196626401053E-2</v>
      </c>
      <c r="L45" s="44">
        <f t="shared" si="15"/>
        <v>0.16771178164592457</v>
      </c>
    </row>
    <row r="46" spans="2:12" x14ac:dyDescent="0.25">
      <c r="B46" s="41" t="s">
        <v>32</v>
      </c>
      <c r="C46" s="42">
        <v>6737.0744293939997</v>
      </c>
      <c r="D46" s="42">
        <v>7203.2749522710001</v>
      </c>
      <c r="E46" s="42">
        <v>7109.7588599259998</v>
      </c>
      <c r="F46" s="43">
        <f t="shared" si="14"/>
        <v>6.9199253735858626E-2</v>
      </c>
      <c r="G46" s="44">
        <f t="shared" si="14"/>
        <v>-1.2982441037533514E-2</v>
      </c>
      <c r="H46" s="42">
        <v>4564.979870399</v>
      </c>
      <c r="I46" s="42">
        <v>4373.6083236889999</v>
      </c>
      <c r="J46" s="42">
        <v>4912.5363860759999</v>
      </c>
      <c r="K46" s="43">
        <f t="shared" si="15"/>
        <v>-4.1921662776855426E-2</v>
      </c>
      <c r="L46" s="44">
        <f t="shared" si="15"/>
        <v>0.12322275395992278</v>
      </c>
    </row>
    <row r="47" spans="2:12" x14ac:dyDescent="0.25">
      <c r="B47" s="41"/>
      <c r="C47" s="42"/>
      <c r="D47" s="42"/>
      <c r="E47" s="42"/>
      <c r="F47" s="43"/>
      <c r="G47" s="44"/>
      <c r="H47" s="42"/>
      <c r="I47" s="42"/>
      <c r="J47" s="42"/>
      <c r="K47" s="43"/>
      <c r="L47" s="44"/>
    </row>
    <row r="48" spans="2:12" x14ac:dyDescent="0.25">
      <c r="B48" s="37" t="s">
        <v>40</v>
      </c>
      <c r="C48" s="38">
        <f>C49+C50</f>
        <v>13140.979189259999</v>
      </c>
      <c r="D48" s="38">
        <f>D49+D50</f>
        <v>12701.031275543</v>
      </c>
      <c r="E48" s="38">
        <f>E49+E50</f>
        <v>14017.273229824001</v>
      </c>
      <c r="F48" s="39">
        <f t="shared" ref="F48:G50" si="16">(D48-C48)/C48</f>
        <v>-3.3479081534240895E-2</v>
      </c>
      <c r="G48" s="40">
        <f t="shared" si="16"/>
        <v>0.10363268349835063</v>
      </c>
      <c r="H48" s="38">
        <f>SUM(H49:H50)</f>
        <v>8091.2140361029997</v>
      </c>
      <c r="I48" s="38">
        <f>SUM(I49:I50)</f>
        <v>7856.1417752599991</v>
      </c>
      <c r="J48" s="38">
        <f>SUM(J49:J50)</f>
        <v>8948.0636884310006</v>
      </c>
      <c r="K48" s="39">
        <f t="shared" ref="K48:L50" si="17">(I48-H48)/H48</f>
        <v>-2.9052779940576041E-2</v>
      </c>
      <c r="L48" s="40">
        <f t="shared" si="17"/>
        <v>0.13898958858018629</v>
      </c>
    </row>
    <row r="49" spans="2:13" x14ac:dyDescent="0.25">
      <c r="B49" s="41" t="s">
        <v>31</v>
      </c>
      <c r="C49" s="42">
        <v>212.38083032700001</v>
      </c>
      <c r="D49" s="42">
        <v>234.59247462799999</v>
      </c>
      <c r="E49" s="42">
        <v>257.41035665100003</v>
      </c>
      <c r="F49" s="43">
        <f t="shared" si="16"/>
        <v>0.10458403551206104</v>
      </c>
      <c r="G49" s="44">
        <f t="shared" si="16"/>
        <v>9.7266044271807989E-2</v>
      </c>
      <c r="H49" s="42">
        <v>2438.436614835</v>
      </c>
      <c r="I49" s="42">
        <v>2522.5948138429999</v>
      </c>
      <c r="J49" s="42">
        <v>3003.3533092329999</v>
      </c>
      <c r="K49" s="43">
        <f t="shared" si="17"/>
        <v>3.4513178852383072E-2</v>
      </c>
      <c r="L49" s="44">
        <f t="shared" si="17"/>
        <v>0.19058094179524515</v>
      </c>
    </row>
    <row r="50" spans="2:13" x14ac:dyDescent="0.25">
      <c r="B50" s="41" t="s">
        <v>32</v>
      </c>
      <c r="C50" s="42">
        <v>12928.598358932999</v>
      </c>
      <c r="D50" s="42">
        <v>12466.438800915001</v>
      </c>
      <c r="E50" s="42">
        <v>13759.862873173</v>
      </c>
      <c r="F50" s="43">
        <f t="shared" si="16"/>
        <v>-3.5747073672427118E-2</v>
      </c>
      <c r="G50" s="44">
        <f t="shared" si="16"/>
        <v>0.10375249041956282</v>
      </c>
      <c r="H50" s="42">
        <v>5652.7774212679997</v>
      </c>
      <c r="I50" s="42">
        <v>5333.5469614169997</v>
      </c>
      <c r="J50" s="42">
        <v>5944.7103791979998</v>
      </c>
      <c r="K50" s="43">
        <f t="shared" si="17"/>
        <v>-5.6473205304339046E-2</v>
      </c>
      <c r="L50" s="44">
        <f t="shared" si="17"/>
        <v>0.11458855095908412</v>
      </c>
    </row>
    <row r="51" spans="2:13" x14ac:dyDescent="0.25">
      <c r="B51" s="41"/>
      <c r="C51" s="42"/>
      <c r="D51" s="42"/>
      <c r="E51" s="42"/>
      <c r="F51" s="43"/>
      <c r="G51" s="44"/>
      <c r="H51" s="42"/>
      <c r="I51" s="42"/>
      <c r="J51" s="42"/>
      <c r="K51" s="43"/>
      <c r="L51" s="44"/>
    </row>
    <row r="52" spans="2:13" x14ac:dyDescent="0.25">
      <c r="B52" s="37" t="s">
        <v>41</v>
      </c>
      <c r="C52" s="38">
        <f>SUM(C53:C54)</f>
        <v>5429.0450849440003</v>
      </c>
      <c r="D52" s="38">
        <f>SUM(D53:D54)</f>
        <v>5051.2048357789999</v>
      </c>
      <c r="E52" s="38">
        <f>SUM(E53:E54)</f>
        <v>5741.0515887910005</v>
      </c>
      <c r="F52" s="39">
        <f t="shared" ref="F52:G54" si="18">(D52-C52)/C52</f>
        <v>-6.9596078730832234E-2</v>
      </c>
      <c r="G52" s="40">
        <f t="shared" si="18"/>
        <v>0.13657073419902441</v>
      </c>
      <c r="H52" s="38">
        <f>SUM(H53:H54)</f>
        <v>10967.794658529001</v>
      </c>
      <c r="I52" s="38">
        <f>SUM(I53:I54)</f>
        <v>11213.244404179</v>
      </c>
      <c r="J52" s="38">
        <f>SUM(J53:J54)</f>
        <v>11684.380436922</v>
      </c>
      <c r="K52" s="39">
        <f t="shared" ref="K52:L54" si="19">(I52-H52)/H52</f>
        <v>2.2379133936385992E-2</v>
      </c>
      <c r="L52" s="40">
        <f t="shared" si="19"/>
        <v>4.2016031735419436E-2</v>
      </c>
    </row>
    <row r="53" spans="2:13" x14ac:dyDescent="0.25">
      <c r="B53" s="41" t="s">
        <v>31</v>
      </c>
      <c r="C53" s="42">
        <v>1954.5910584640001</v>
      </c>
      <c r="D53" s="42">
        <v>1647.528087743</v>
      </c>
      <c r="E53" s="42">
        <v>1705.005687073</v>
      </c>
      <c r="F53" s="43">
        <f t="shared" si="18"/>
        <v>-0.15709831956476003</v>
      </c>
      <c r="G53" s="44">
        <f t="shared" si="18"/>
        <v>3.4887174159646851E-2</v>
      </c>
      <c r="H53" s="42">
        <v>7625.0339376729999</v>
      </c>
      <c r="I53" s="42">
        <v>7797.2726212320003</v>
      </c>
      <c r="J53" s="42">
        <v>8264.8017618470003</v>
      </c>
      <c r="K53" s="43">
        <f t="shared" si="19"/>
        <v>2.2588579272810962E-2</v>
      </c>
      <c r="L53" s="44">
        <f t="shared" si="19"/>
        <v>5.9960599471912332E-2</v>
      </c>
    </row>
    <row r="54" spans="2:13" x14ac:dyDescent="0.25">
      <c r="B54" s="41" t="s">
        <v>32</v>
      </c>
      <c r="C54" s="42">
        <v>3474.4540264799998</v>
      </c>
      <c r="D54" s="42">
        <v>3403.6767480359999</v>
      </c>
      <c r="E54" s="42">
        <v>4036.0459017180001</v>
      </c>
      <c r="F54" s="43">
        <f t="shared" si="18"/>
        <v>-2.0370762688060363E-2</v>
      </c>
      <c r="G54" s="44">
        <f t="shared" si="18"/>
        <v>0.18579001488519489</v>
      </c>
      <c r="H54" s="42">
        <v>3342.7607208560003</v>
      </c>
      <c r="I54" s="42">
        <v>3415.9717829470001</v>
      </c>
      <c r="J54" s="42">
        <v>3419.5786750749999</v>
      </c>
      <c r="K54" s="43">
        <f t="shared" si="19"/>
        <v>2.1901376797395244E-2</v>
      </c>
      <c r="L54" s="44">
        <f t="shared" si="19"/>
        <v>1.0558904924232396E-3</v>
      </c>
    </row>
    <row r="55" spans="2:13" x14ac:dyDescent="0.25">
      <c r="B55" s="37"/>
      <c r="C55" s="38"/>
      <c r="D55" s="38"/>
      <c r="E55" s="38"/>
      <c r="F55" s="39"/>
      <c r="G55" s="40"/>
      <c r="H55" s="38"/>
      <c r="I55" s="38"/>
      <c r="J55" s="38"/>
      <c r="K55" s="39"/>
      <c r="L55" s="47"/>
    </row>
    <row r="56" spans="2:13" x14ac:dyDescent="0.25">
      <c r="B56" s="37" t="s">
        <v>42</v>
      </c>
      <c r="C56" s="38">
        <f t="shared" ref="C56:E58" si="20">C52+C40+C28+C24+C20+C16</f>
        <v>45459.448135541003</v>
      </c>
      <c r="D56" s="38">
        <f t="shared" si="20"/>
        <v>46404.572141382996</v>
      </c>
      <c r="E56" s="38">
        <f t="shared" si="20"/>
        <v>46419.781898688998</v>
      </c>
      <c r="F56" s="39">
        <f t="shared" ref="F56:G58" si="21">(D56-C56)/C56</f>
        <v>2.0790485687904311E-2</v>
      </c>
      <c r="G56" s="48">
        <f t="shared" si="21"/>
        <v>3.2776419658954215E-4</v>
      </c>
      <c r="H56" s="38">
        <f>H16+H20+H24+H28+H40+H52</f>
        <v>59435.501498094003</v>
      </c>
      <c r="I56" s="38">
        <f>I16+I20+I24+I28+I40+I52</f>
        <v>59902.007839113998</v>
      </c>
      <c r="J56" s="38">
        <f>J16+J20+J24+J28+J40+J52</f>
        <v>63148.073036268004</v>
      </c>
      <c r="K56" s="39">
        <f t="shared" ref="K56:L58" si="22">(I56-H56)/H56</f>
        <v>7.8489510353497178E-3</v>
      </c>
      <c r="L56" s="40">
        <f t="shared" si="22"/>
        <v>5.4189589201623305E-2</v>
      </c>
    </row>
    <row r="57" spans="2:13" x14ac:dyDescent="0.25">
      <c r="B57" s="49" t="s">
        <v>31</v>
      </c>
      <c r="C57" s="42">
        <f t="shared" si="20"/>
        <v>12833.513490101001</v>
      </c>
      <c r="D57" s="42">
        <f t="shared" si="20"/>
        <v>14517.127892005999</v>
      </c>
      <c r="E57" s="42">
        <f t="shared" si="20"/>
        <v>12744.922843516</v>
      </c>
      <c r="F57" s="43">
        <f t="shared" si="21"/>
        <v>0.13118889096143763</v>
      </c>
      <c r="G57" s="44">
        <f t="shared" si="21"/>
        <v>-0.1220768365253489</v>
      </c>
      <c r="H57" s="42">
        <f t="shared" ref="H57:J58" si="23">H53+H41+H29+H25+H21+H17</f>
        <v>40075.185430658996</v>
      </c>
      <c r="I57" s="42">
        <f t="shared" si="23"/>
        <v>41347.633735790005</v>
      </c>
      <c r="J57" s="42">
        <f t="shared" si="23"/>
        <v>43293.748431010004</v>
      </c>
      <c r="K57" s="43">
        <f t="shared" si="22"/>
        <v>3.1751526323756919E-2</v>
      </c>
      <c r="L57" s="44">
        <f t="shared" si="22"/>
        <v>4.7067135876640666E-2</v>
      </c>
    </row>
    <row r="58" spans="2:13" x14ac:dyDescent="0.25">
      <c r="B58" s="49" t="s">
        <v>32</v>
      </c>
      <c r="C58" s="42">
        <f t="shared" si="20"/>
        <v>32625.934645440004</v>
      </c>
      <c r="D58" s="42">
        <f t="shared" si="20"/>
        <v>31887.444249376997</v>
      </c>
      <c r="E58" s="42">
        <f t="shared" si="20"/>
        <v>33674.859055173001</v>
      </c>
      <c r="F58" s="43">
        <f t="shared" si="21"/>
        <v>-2.2635072499485407E-2</v>
      </c>
      <c r="G58" s="44">
        <f t="shared" si="21"/>
        <v>5.6053874741966075E-2</v>
      </c>
      <c r="H58" s="42">
        <f t="shared" si="23"/>
        <v>19360.316067435</v>
      </c>
      <c r="I58" s="42">
        <f t="shared" si="23"/>
        <v>18554.374103324</v>
      </c>
      <c r="J58" s="42">
        <f t="shared" si="23"/>
        <v>19854.324605258</v>
      </c>
      <c r="K58" s="43">
        <f t="shared" si="22"/>
        <v>-4.1628554064085437E-2</v>
      </c>
      <c r="L58" s="44">
        <f t="shared" si="22"/>
        <v>7.0061673581385556E-2</v>
      </c>
    </row>
    <row r="59" spans="2:13" ht="15.75" thickBot="1" x14ac:dyDescent="0.3">
      <c r="B59" s="50"/>
      <c r="C59" s="51"/>
      <c r="D59" s="51"/>
      <c r="E59" s="51"/>
      <c r="F59" s="51"/>
      <c r="G59" s="52"/>
      <c r="H59" s="51"/>
      <c r="I59" s="51"/>
      <c r="J59" s="51"/>
      <c r="K59" s="51"/>
      <c r="L59" s="52"/>
    </row>
    <row r="60" spans="2:13" ht="15.75" thickBot="1" x14ac:dyDescent="0.3">
      <c r="B60" s="53"/>
      <c r="C60" s="54"/>
      <c r="D60" s="51"/>
      <c r="E60" s="51"/>
      <c r="F60" s="51"/>
      <c r="G60" s="54"/>
      <c r="H60" s="54"/>
      <c r="I60" s="54"/>
      <c r="J60" s="54"/>
      <c r="K60" s="54"/>
      <c r="L60" s="54"/>
    </row>
    <row r="61" spans="2:13" ht="15.75" thickBot="1" x14ac:dyDescent="0.3">
      <c r="B61" s="53"/>
      <c r="C61" s="55"/>
      <c r="D61" s="33" t="s">
        <v>27</v>
      </c>
      <c r="E61" s="33" t="s">
        <v>28</v>
      </c>
      <c r="F61" s="33" t="s">
        <v>29</v>
      </c>
      <c r="G61" s="56"/>
      <c r="L61" s="57"/>
    </row>
    <row r="62" spans="2:13" x14ac:dyDescent="0.25">
      <c r="B62" s="58" t="s">
        <v>43</v>
      </c>
      <c r="C62" s="59"/>
      <c r="D62" s="60">
        <f>C56-H56</f>
        <v>-13976.053362553001</v>
      </c>
      <c r="E62" s="60">
        <f>D56-I56</f>
        <v>-13497.435697731002</v>
      </c>
      <c r="F62" s="61">
        <f>E56-J56</f>
        <v>-16728.291137579006</v>
      </c>
      <c r="G62" s="57"/>
      <c r="L62" s="62"/>
      <c r="M62" s="62"/>
    </row>
    <row r="63" spans="2:13" x14ac:dyDescent="0.25">
      <c r="B63" s="49" t="s">
        <v>31</v>
      </c>
      <c r="C63" s="57"/>
      <c r="D63" s="63">
        <f t="shared" ref="D63:F64" si="24">C57-H57</f>
        <v>-27241.671940557993</v>
      </c>
      <c r="E63" s="63">
        <f t="shared" si="24"/>
        <v>-26830.505843784005</v>
      </c>
      <c r="F63" s="64">
        <f t="shared" si="24"/>
        <v>-30548.825587494004</v>
      </c>
      <c r="G63" s="57"/>
      <c r="L63" s="62"/>
      <c r="M63" s="62"/>
    </row>
    <row r="64" spans="2:13" x14ac:dyDescent="0.25">
      <c r="B64" s="49" t="s">
        <v>32</v>
      </c>
      <c r="C64" s="57"/>
      <c r="D64" s="63">
        <f t="shared" si="24"/>
        <v>13265.618578005004</v>
      </c>
      <c r="E64" s="63">
        <f t="shared" si="24"/>
        <v>13333.070146052996</v>
      </c>
      <c r="F64" s="64">
        <f t="shared" si="24"/>
        <v>13820.534449915001</v>
      </c>
      <c r="G64" s="57"/>
      <c r="L64" s="62"/>
      <c r="M64" s="62"/>
    </row>
    <row r="65" spans="2:13" x14ac:dyDescent="0.25">
      <c r="B65" s="49"/>
      <c r="C65" s="57"/>
      <c r="D65" s="63"/>
      <c r="E65" s="63"/>
      <c r="F65" s="64"/>
      <c r="G65" s="57"/>
      <c r="L65" s="62"/>
      <c r="M65" s="62"/>
    </row>
    <row r="66" spans="2:13" x14ac:dyDescent="0.25">
      <c r="B66" s="37" t="s">
        <v>44</v>
      </c>
      <c r="C66" s="57"/>
      <c r="D66" s="65">
        <f t="shared" ref="D66:F68" si="25">C56/H56</f>
        <v>0.76485344599975846</v>
      </c>
      <c r="E66" s="65">
        <f t="shared" si="25"/>
        <v>0.77467473654668328</v>
      </c>
      <c r="F66" s="66">
        <f t="shared" si="25"/>
        <v>0.73509419475125704</v>
      </c>
      <c r="G66" s="57"/>
      <c r="L66" s="62"/>
      <c r="M66" s="62"/>
    </row>
    <row r="67" spans="2:13" x14ac:dyDescent="0.25">
      <c r="B67" s="49" t="s">
        <v>31</v>
      </c>
      <c r="C67" s="57"/>
      <c r="D67" s="65">
        <f t="shared" si="25"/>
        <v>0.32023591038166199</v>
      </c>
      <c r="E67" s="65">
        <f t="shared" si="25"/>
        <v>0.35109936362428767</v>
      </c>
      <c r="F67" s="66">
        <f t="shared" si="25"/>
        <v>0.29438252185128871</v>
      </c>
      <c r="G67" s="57"/>
      <c r="L67" s="62"/>
      <c r="M67" s="62"/>
    </row>
    <row r="68" spans="2:13" ht="15.75" thickBot="1" x14ac:dyDescent="0.3">
      <c r="B68" s="67" t="s">
        <v>32</v>
      </c>
      <c r="C68" s="68"/>
      <c r="D68" s="69">
        <f t="shared" si="25"/>
        <v>1.6851963848006812</v>
      </c>
      <c r="E68" s="69">
        <f t="shared" si="25"/>
        <v>1.718594444189006</v>
      </c>
      <c r="F68" s="70">
        <f t="shared" si="25"/>
        <v>1.6960969322650705</v>
      </c>
      <c r="G68" s="57"/>
      <c r="L68" s="62"/>
      <c r="M68" s="62"/>
    </row>
  </sheetData>
  <mergeCells count="2">
    <mergeCell ref="B8:L8"/>
    <mergeCell ref="B10:L10"/>
  </mergeCells>
  <pageMargins left="0.11811023622047245" right="0.31496062992125984" top="0.35433070866141736" bottom="0.35433070866141736" header="0" footer="0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FC50-02D2-4FF3-9E6F-C8FB84BF6CFF}">
  <sheetPr>
    <pageSetUpPr fitToPage="1"/>
  </sheetPr>
  <dimension ref="B1:M53"/>
  <sheetViews>
    <sheetView workbookViewId="0">
      <selection activeCell="J40" sqref="J40"/>
    </sheetView>
  </sheetViews>
  <sheetFormatPr baseColWidth="10" defaultRowHeight="15" x14ac:dyDescent="0.25"/>
  <cols>
    <col min="1" max="1" width="4.5703125" customWidth="1"/>
    <col min="2" max="2" width="32.5703125" customWidth="1"/>
    <col min="3" max="12" width="11.7109375" customWidth="1"/>
  </cols>
  <sheetData>
    <row r="1" spans="2:12" x14ac:dyDescent="0.25">
      <c r="B1" s="71"/>
    </row>
    <row r="2" spans="2:12" x14ac:dyDescent="0.25">
      <c r="B2" s="71"/>
    </row>
    <row r="3" spans="2:12" x14ac:dyDescent="0.25">
      <c r="B3" s="71"/>
    </row>
    <row r="4" spans="2:12" x14ac:dyDescent="0.25">
      <c r="B4" s="71"/>
    </row>
    <row r="5" spans="2:12" x14ac:dyDescent="0.25">
      <c r="B5" s="71"/>
    </row>
    <row r="6" spans="2:12" x14ac:dyDescent="0.25">
      <c r="B6" s="71"/>
    </row>
    <row r="7" spans="2:12" ht="18.75" customHeight="1" x14ac:dyDescent="0.25">
      <c r="B7" s="71"/>
    </row>
    <row r="8" spans="2:12" x14ac:dyDescent="0.25">
      <c r="B8" s="157" t="s">
        <v>45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</row>
    <row r="9" spans="2:12" ht="19.5" customHeight="1" x14ac:dyDescent="0.3">
      <c r="B9" s="158" t="s">
        <v>46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</row>
    <row r="10" spans="2:12" ht="12.75" customHeight="1" x14ac:dyDescent="0.3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</row>
    <row r="11" spans="2:12" ht="16.5" thickBot="1" x14ac:dyDescent="0.3">
      <c r="B11" s="73"/>
      <c r="C11" s="74"/>
      <c r="D11" s="75"/>
      <c r="E11" s="76"/>
      <c r="F11" s="76"/>
      <c r="G11" s="77"/>
      <c r="H11" s="78"/>
      <c r="I11" s="75"/>
      <c r="J11" s="75"/>
      <c r="K11" s="75"/>
      <c r="L11" s="75"/>
    </row>
    <row r="12" spans="2:12" ht="15.75" thickBot="1" x14ac:dyDescent="0.3">
      <c r="B12" s="79" t="s">
        <v>22</v>
      </c>
      <c r="C12" s="80" t="s">
        <v>23</v>
      </c>
      <c r="D12" s="80"/>
      <c r="E12" s="80"/>
      <c r="F12" s="81"/>
      <c r="G12" s="82"/>
      <c r="H12" s="80" t="s">
        <v>24</v>
      </c>
      <c r="I12" s="80"/>
      <c r="J12" s="80"/>
      <c r="K12" s="81"/>
      <c r="L12" s="83"/>
    </row>
    <row r="13" spans="2:12" x14ac:dyDescent="0.25">
      <c r="B13" s="84"/>
      <c r="C13" s="53"/>
      <c r="D13" s="85" t="s">
        <v>25</v>
      </c>
      <c r="E13" s="86"/>
      <c r="F13" s="85" t="s">
        <v>47</v>
      </c>
      <c r="G13" s="87"/>
      <c r="H13" s="53"/>
      <c r="I13" s="85" t="s">
        <v>25</v>
      </c>
      <c r="J13" s="86"/>
      <c r="K13" s="85" t="s">
        <v>47</v>
      </c>
      <c r="L13" s="87"/>
    </row>
    <row r="14" spans="2:12" ht="15.75" thickBot="1" x14ac:dyDescent="0.3">
      <c r="B14" s="84"/>
      <c r="C14" s="88" t="s">
        <v>48</v>
      </c>
      <c r="D14" s="88" t="s">
        <v>49</v>
      </c>
      <c r="E14" s="88" t="s">
        <v>50</v>
      </c>
      <c r="F14" s="89" t="s">
        <v>51</v>
      </c>
      <c r="G14" s="89" t="s">
        <v>52</v>
      </c>
      <c r="H14" s="88" t="s">
        <v>48</v>
      </c>
      <c r="I14" s="88" t="s">
        <v>49</v>
      </c>
      <c r="J14" s="88" t="s">
        <v>50</v>
      </c>
      <c r="K14" s="89" t="s">
        <v>51</v>
      </c>
      <c r="L14" s="89" t="s">
        <v>52</v>
      </c>
    </row>
    <row r="15" spans="2:12" x14ac:dyDescent="0.25">
      <c r="B15" s="90"/>
      <c r="C15" s="91"/>
      <c r="D15" s="91"/>
      <c r="E15" s="91"/>
      <c r="F15" s="91"/>
      <c r="G15" s="92"/>
      <c r="H15" s="91"/>
      <c r="I15" s="91"/>
      <c r="J15" s="91"/>
      <c r="K15" s="91"/>
      <c r="L15" s="92"/>
    </row>
    <row r="16" spans="2:12" ht="24" customHeight="1" x14ac:dyDescent="0.25">
      <c r="B16" s="37" t="s">
        <v>53</v>
      </c>
      <c r="C16" s="93">
        <f>SUM(C17:C18)</f>
        <v>3521.907757768</v>
      </c>
      <c r="D16" s="93">
        <f>SUM(D17:D18)</f>
        <v>5134.2070221639997</v>
      </c>
      <c r="E16" s="93">
        <f>SUM(E17:E18)</f>
        <v>3948.6515548419998</v>
      </c>
      <c r="F16" s="94">
        <f t="shared" ref="F16:G18" si="0">(D16-C16)/C16</f>
        <v>0.45779145147679567</v>
      </c>
      <c r="G16" s="95">
        <f t="shared" si="0"/>
        <v>-0.23091306256332145</v>
      </c>
      <c r="H16" s="93">
        <f>SUM(H17:H18)</f>
        <v>4617.2102448740006</v>
      </c>
      <c r="I16" s="93">
        <f>SUM(I17:I18)</f>
        <v>3531.4145263509999</v>
      </c>
      <c r="J16" s="93">
        <f>SUM(J17:J18)</f>
        <v>3065.703761582</v>
      </c>
      <c r="K16" s="94">
        <f t="shared" ref="K16:L18" si="1">(I16-H16)/H16</f>
        <v>-0.2351627196808819</v>
      </c>
      <c r="L16" s="95">
        <f t="shared" si="1"/>
        <v>-0.13187655011721819</v>
      </c>
    </row>
    <row r="17" spans="2:12" ht="24" customHeight="1" x14ac:dyDescent="0.25">
      <c r="B17" s="49" t="s">
        <v>31</v>
      </c>
      <c r="C17" s="46">
        <v>3473.1210848730002</v>
      </c>
      <c r="D17" s="46">
        <v>5091.4653737999997</v>
      </c>
      <c r="E17" s="46">
        <v>3899.7188725609999</v>
      </c>
      <c r="F17" s="96">
        <f t="shared" si="0"/>
        <v>0.46596253035219953</v>
      </c>
      <c r="G17" s="97">
        <f t="shared" si="0"/>
        <v>-0.23406748622342952</v>
      </c>
      <c r="H17" s="46">
        <v>4439.1764049060002</v>
      </c>
      <c r="I17" s="46">
        <v>3353.7768464259998</v>
      </c>
      <c r="J17" s="46">
        <v>2933.138940667</v>
      </c>
      <c r="K17" s="96">
        <f t="shared" si="1"/>
        <v>-0.24450471427097609</v>
      </c>
      <c r="L17" s="98">
        <f t="shared" si="1"/>
        <v>-0.12542215091241343</v>
      </c>
    </row>
    <row r="18" spans="2:12" ht="24" customHeight="1" x14ac:dyDescent="0.25">
      <c r="B18" s="49" t="s">
        <v>32</v>
      </c>
      <c r="C18" s="46">
        <v>48.786672895000002</v>
      </c>
      <c r="D18" s="46">
        <v>42.741648364</v>
      </c>
      <c r="E18" s="46">
        <v>48.932682280999998</v>
      </c>
      <c r="F18" s="96">
        <f t="shared" si="0"/>
        <v>-0.12390729214124251</v>
      </c>
      <c r="G18" s="97">
        <f t="shared" si="0"/>
        <v>0.1448478042839012</v>
      </c>
      <c r="H18" s="46">
        <v>178.033839968</v>
      </c>
      <c r="I18" s="46">
        <v>177.63767992500001</v>
      </c>
      <c r="J18" s="46">
        <v>132.56482091500001</v>
      </c>
      <c r="K18" s="96">
        <f t="shared" si="1"/>
        <v>-2.2251951823944638E-3</v>
      </c>
      <c r="L18" s="98">
        <f t="shared" si="1"/>
        <v>-0.25373478773777108</v>
      </c>
    </row>
    <row r="19" spans="2:12" ht="15" customHeight="1" x14ac:dyDescent="0.25">
      <c r="B19" s="90"/>
      <c r="C19" s="93"/>
      <c r="D19" s="93"/>
      <c r="E19" s="93"/>
      <c r="F19" s="99"/>
      <c r="G19" s="100"/>
      <c r="H19" s="93"/>
      <c r="I19" s="93"/>
      <c r="J19" s="93"/>
      <c r="K19" s="99"/>
      <c r="L19" s="101"/>
    </row>
    <row r="20" spans="2:12" ht="24" customHeight="1" x14ac:dyDescent="0.25">
      <c r="B20" s="37" t="s">
        <v>54</v>
      </c>
      <c r="C20" s="93">
        <f>SUM(C21:C22)</f>
        <v>2376.9390113069999</v>
      </c>
      <c r="D20" s="93">
        <f>SUM(D21:D22)</f>
        <v>3005.308115115</v>
      </c>
      <c r="E20" s="93">
        <f>SUM(E21:E22)</f>
        <v>1977.6379751899999</v>
      </c>
      <c r="F20" s="94">
        <f>(D20-C20)/C20</f>
        <v>0.26436063391566822</v>
      </c>
      <c r="G20" s="95">
        <f>(E20-D20)/D20</f>
        <v>-0.34195167369242457</v>
      </c>
      <c r="H20" s="93">
        <f>SUM(H21:H22)</f>
        <v>9984.0422019189991</v>
      </c>
      <c r="I20" s="93">
        <f>SUM(I21:I22)</f>
        <v>11427.419722939001</v>
      </c>
      <c r="J20" s="93">
        <f>SUM(J21:J22)</f>
        <v>10084.018948629</v>
      </c>
      <c r="K20" s="94">
        <f>(I20-H20)/H20</f>
        <v>0.14456845151782063</v>
      </c>
      <c r="L20" s="95">
        <f>(J20-I20)/I20</f>
        <v>-0.11755941471313121</v>
      </c>
    </row>
    <row r="21" spans="2:12" ht="24" customHeight="1" x14ac:dyDescent="0.25">
      <c r="B21" s="49" t="s">
        <v>31</v>
      </c>
      <c r="C21" s="46">
        <v>2376.9390113069999</v>
      </c>
      <c r="D21" s="46">
        <v>3005.308115115</v>
      </c>
      <c r="E21" s="46">
        <v>1977.6379751899999</v>
      </c>
      <c r="F21" s="96">
        <f>(D21-C21)/C21</f>
        <v>0.26436063391566822</v>
      </c>
      <c r="G21" s="98">
        <f>(E21-D21)/D21</f>
        <v>-0.34195167369242457</v>
      </c>
      <c r="H21" s="46">
        <v>9984.0422019189991</v>
      </c>
      <c r="I21" s="46">
        <v>11427.419722939001</v>
      </c>
      <c r="J21" s="46">
        <v>10084.018948629</v>
      </c>
      <c r="K21" s="96">
        <f>(I21-H21)/H21</f>
        <v>0.14456845151782063</v>
      </c>
      <c r="L21" s="98">
        <f>(J21-I21)/I21</f>
        <v>-0.11755941471313121</v>
      </c>
    </row>
    <row r="22" spans="2:12" ht="24" customHeight="1" x14ac:dyDescent="0.25">
      <c r="B22" s="49" t="s">
        <v>32</v>
      </c>
      <c r="C22" s="46">
        <v>0</v>
      </c>
      <c r="D22" s="46">
        <v>0</v>
      </c>
      <c r="E22" s="46">
        <v>0</v>
      </c>
      <c r="F22" s="96" t="s">
        <v>55</v>
      </c>
      <c r="G22" s="98"/>
      <c r="H22" s="46">
        <v>0</v>
      </c>
      <c r="I22" s="46">
        <v>0</v>
      </c>
      <c r="J22" s="46">
        <v>0</v>
      </c>
      <c r="K22" s="96" t="s">
        <v>55</v>
      </c>
      <c r="L22" s="98" t="s">
        <v>55</v>
      </c>
    </row>
    <row r="23" spans="2:12" ht="15" customHeight="1" x14ac:dyDescent="0.25">
      <c r="B23" s="90"/>
      <c r="C23" s="93"/>
      <c r="D23" s="93"/>
      <c r="E23" s="93"/>
      <c r="F23" s="99"/>
      <c r="G23" s="100"/>
      <c r="H23" s="93"/>
      <c r="I23" s="93"/>
      <c r="J23" s="93"/>
      <c r="K23" s="99"/>
      <c r="L23" s="101"/>
    </row>
    <row r="24" spans="2:12" ht="24" customHeight="1" x14ac:dyDescent="0.25">
      <c r="B24" s="37" t="s">
        <v>56</v>
      </c>
      <c r="C24" s="93">
        <f>SUM(C25:C26)</f>
        <v>2102.655863209</v>
      </c>
      <c r="D24" s="93">
        <f>SUM(D25:D26)</f>
        <v>1589.5314113269999</v>
      </c>
      <c r="E24" s="93">
        <f>SUM(E25:E26)</f>
        <v>1716.205932972</v>
      </c>
      <c r="F24" s="94">
        <f>(D24-C24)/C24</f>
        <v>-0.24403634511017294</v>
      </c>
      <c r="G24" s="95">
        <f>(E24-D24)/D24</f>
        <v>7.9692996780257111E-2</v>
      </c>
      <c r="H24" s="93">
        <f>SUM(H25:H26)</f>
        <v>1118.148507182</v>
      </c>
      <c r="I24" s="93">
        <f>SUM(I25:I26)</f>
        <v>829.52342437100003</v>
      </c>
      <c r="J24" s="93">
        <f>SUM(J25:J26)</f>
        <v>1017.153253618</v>
      </c>
      <c r="K24" s="94">
        <f>(I24-H24)/H24</f>
        <v>-0.25812768246536749</v>
      </c>
      <c r="L24" s="95">
        <f>(J24-I24)/I24</f>
        <v>0.22618991065776523</v>
      </c>
    </row>
    <row r="25" spans="2:12" ht="24" customHeight="1" x14ac:dyDescent="0.25">
      <c r="B25" s="49" t="s">
        <v>31</v>
      </c>
      <c r="C25" s="46">
        <v>2102.655863209</v>
      </c>
      <c r="D25" s="46">
        <v>1589.5314113269999</v>
      </c>
      <c r="E25" s="46">
        <v>1716.205932972</v>
      </c>
      <c r="F25" s="96">
        <f>(D25-C25)/C25</f>
        <v>-0.24403634511017294</v>
      </c>
      <c r="G25" s="98">
        <f>(E25-D25)/D25</f>
        <v>7.9692996780257111E-2</v>
      </c>
      <c r="H25" s="46">
        <v>1118.148507182</v>
      </c>
      <c r="I25" s="46">
        <v>829.52342437100003</v>
      </c>
      <c r="J25" s="46">
        <v>1017.153253618</v>
      </c>
      <c r="K25" s="96">
        <f>(I25-H25)/H25</f>
        <v>-0.25812768246536749</v>
      </c>
      <c r="L25" s="98">
        <f>(J25-I25)/I25</f>
        <v>0.22618991065776523</v>
      </c>
    </row>
    <row r="26" spans="2:12" ht="24" customHeight="1" x14ac:dyDescent="0.25">
      <c r="B26" s="49" t="s">
        <v>32</v>
      </c>
      <c r="C26" s="46">
        <v>0</v>
      </c>
      <c r="D26" s="46">
        <v>0</v>
      </c>
      <c r="E26" s="46">
        <v>0</v>
      </c>
      <c r="F26" s="96" t="s">
        <v>55</v>
      </c>
      <c r="G26" s="98"/>
      <c r="H26" s="46">
        <v>0</v>
      </c>
      <c r="I26" s="46">
        <v>0</v>
      </c>
      <c r="J26" s="46">
        <v>0</v>
      </c>
      <c r="K26" s="96" t="s">
        <v>55</v>
      </c>
      <c r="L26" s="98" t="s">
        <v>55</v>
      </c>
    </row>
    <row r="27" spans="2:12" ht="15" customHeight="1" x14ac:dyDescent="0.25">
      <c r="B27" s="90"/>
      <c r="C27" s="93"/>
      <c r="D27" s="93"/>
      <c r="E27" s="93"/>
      <c r="F27" s="99"/>
      <c r="G27" s="100"/>
      <c r="H27" s="93"/>
      <c r="I27" s="93"/>
      <c r="J27" s="93"/>
      <c r="K27" s="99"/>
      <c r="L27" s="101"/>
    </row>
    <row r="28" spans="2:12" ht="24" customHeight="1" x14ac:dyDescent="0.25">
      <c r="B28" s="37" t="s">
        <v>57</v>
      </c>
      <c r="C28" s="93">
        <f>SUM(C29:C30)</f>
        <v>14584.546021722999</v>
      </c>
      <c r="D28" s="93">
        <f>SUM(D29:D30)</f>
        <v>13756.854732963002</v>
      </c>
      <c r="E28" s="93">
        <f>SUM(E29:E30)</f>
        <v>15440.809622697001</v>
      </c>
      <c r="F28" s="94">
        <f t="shared" ref="F28:G30" si="2">(D28-C28)/C28</f>
        <v>-5.6751254891800537E-2</v>
      </c>
      <c r="G28" s="95">
        <f t="shared" si="2"/>
        <v>0.12240842274063199</v>
      </c>
      <c r="H28" s="93">
        <f>SUM(H29:H30)</f>
        <v>23975.907099795</v>
      </c>
      <c r="I28" s="93">
        <f>SUM(I29:I30)</f>
        <v>22922.260249785999</v>
      </c>
      <c r="J28" s="93">
        <f>SUM(J29:J30)</f>
        <v>24150.199280600998</v>
      </c>
      <c r="K28" s="94">
        <f t="shared" ref="K28:L30" si="3">(I28-H28)/H28</f>
        <v>-4.3946068260249903E-2</v>
      </c>
      <c r="L28" s="95">
        <f t="shared" si="3"/>
        <v>5.3569718580717345E-2</v>
      </c>
    </row>
    <row r="29" spans="2:12" ht="24" customHeight="1" x14ac:dyDescent="0.25">
      <c r="B29" s="49" t="s">
        <v>31</v>
      </c>
      <c r="C29" s="46">
        <v>1987.405113242</v>
      </c>
      <c r="D29" s="46">
        <v>1714.9978170069999</v>
      </c>
      <c r="E29" s="46">
        <v>1857.860908975</v>
      </c>
      <c r="F29" s="96">
        <f t="shared" si="2"/>
        <v>-0.13706681864706963</v>
      </c>
      <c r="G29" s="98">
        <f t="shared" si="2"/>
        <v>8.3302200475872126E-2</v>
      </c>
      <c r="H29" s="46">
        <v>9851.0507242000003</v>
      </c>
      <c r="I29" s="46">
        <v>9748.8488169800003</v>
      </c>
      <c r="J29" s="46">
        <v>10260.764503467999</v>
      </c>
      <c r="K29" s="96">
        <f t="shared" si="3"/>
        <v>-1.0374721446609935E-2</v>
      </c>
      <c r="L29" s="98">
        <f t="shared" si="3"/>
        <v>5.2510372875654056E-2</v>
      </c>
    </row>
    <row r="30" spans="2:12" ht="24" customHeight="1" x14ac:dyDescent="0.25">
      <c r="B30" s="49" t="s">
        <v>32</v>
      </c>
      <c r="C30" s="46">
        <v>12597.140908481</v>
      </c>
      <c r="D30" s="46">
        <v>12041.856915956001</v>
      </c>
      <c r="E30" s="46">
        <v>13582.948713722</v>
      </c>
      <c r="F30" s="96">
        <f t="shared" si="2"/>
        <v>-4.4080160455389941E-2</v>
      </c>
      <c r="G30" s="98">
        <f t="shared" si="2"/>
        <v>0.12797791972797679</v>
      </c>
      <c r="H30" s="46">
        <v>14124.856375595</v>
      </c>
      <c r="I30" s="46">
        <v>13173.411432806</v>
      </c>
      <c r="J30" s="46">
        <v>13889.434777132999</v>
      </c>
      <c r="K30" s="96">
        <f t="shared" si="3"/>
        <v>-6.7359618922066419E-2</v>
      </c>
      <c r="L30" s="98">
        <f t="shared" si="3"/>
        <v>5.4353676568840194E-2</v>
      </c>
    </row>
    <row r="31" spans="2:12" ht="15" customHeight="1" x14ac:dyDescent="0.25">
      <c r="B31" s="90"/>
      <c r="C31" s="93"/>
      <c r="D31" s="93"/>
      <c r="E31" s="93"/>
      <c r="F31" s="99"/>
      <c r="G31" s="100"/>
      <c r="H31" s="93"/>
      <c r="I31" s="93"/>
      <c r="J31" s="93"/>
      <c r="K31" s="99"/>
      <c r="L31" s="101"/>
    </row>
    <row r="32" spans="2:12" ht="24" customHeight="1" x14ac:dyDescent="0.25">
      <c r="B32" s="37" t="s">
        <v>58</v>
      </c>
      <c r="C32" s="93">
        <f>SUM(C33:C34)</f>
        <v>9090.2420801359985</v>
      </c>
      <c r="D32" s="93">
        <f>SUM(D33:D34)</f>
        <v>8805.3063852150008</v>
      </c>
      <c r="E32" s="93">
        <f>SUM(E33:E34)</f>
        <v>8812.8594694290005</v>
      </c>
      <c r="F32" s="94">
        <f t="shared" ref="F32:G34" si="4">(D32-C32)/C32</f>
        <v>-3.1345226277707104E-2</v>
      </c>
      <c r="G32" s="95">
        <f t="shared" si="4"/>
        <v>8.5778777972815047E-4</v>
      </c>
      <c r="H32" s="93">
        <f>SUM(H33:H34)</f>
        <v>12547.507062124998</v>
      </c>
      <c r="I32" s="93">
        <f>SUM(I33:I34)</f>
        <v>12809.258369424</v>
      </c>
      <c r="J32" s="93">
        <f>SUM(J33:J34)</f>
        <v>15685.858157003999</v>
      </c>
      <c r="K32" s="94">
        <f t="shared" ref="K32:L34" si="5">(I32-H32)/H32</f>
        <v>2.0860821675813674E-2</v>
      </c>
      <c r="L32" s="95">
        <f t="shared" si="5"/>
        <v>0.22457192326188918</v>
      </c>
    </row>
    <row r="33" spans="2:13" ht="24" customHeight="1" x14ac:dyDescent="0.25">
      <c r="B33" s="49" t="s">
        <v>31</v>
      </c>
      <c r="C33" s="46">
        <v>778.33423648799999</v>
      </c>
      <c r="D33" s="46">
        <v>1043.1737565660001</v>
      </c>
      <c r="E33" s="46">
        <v>1089.1257898839999</v>
      </c>
      <c r="F33" s="96">
        <f t="shared" si="4"/>
        <v>0.34026451319038598</v>
      </c>
      <c r="G33" s="98">
        <f t="shared" si="4"/>
        <v>4.4050219849537151E-2</v>
      </c>
      <c r="H33" s="46">
        <v>9170.772595647999</v>
      </c>
      <c r="I33" s="46">
        <v>9690.6948203060001</v>
      </c>
      <c r="J33" s="46">
        <v>11988.821410291999</v>
      </c>
      <c r="K33" s="96">
        <f t="shared" si="5"/>
        <v>5.6693394066354985E-2</v>
      </c>
      <c r="L33" s="98">
        <f t="shared" si="5"/>
        <v>0.23714776211613606</v>
      </c>
    </row>
    <row r="34" spans="2:13" ht="24" customHeight="1" x14ac:dyDescent="0.25">
      <c r="B34" s="49" t="s">
        <v>32</v>
      </c>
      <c r="C34" s="46">
        <v>8311.9078436479995</v>
      </c>
      <c r="D34" s="46">
        <v>7762.1326286490003</v>
      </c>
      <c r="E34" s="46">
        <v>7723.7336795450001</v>
      </c>
      <c r="F34" s="96">
        <f t="shared" si="4"/>
        <v>-6.6143083554414062E-2</v>
      </c>
      <c r="G34" s="98">
        <f t="shared" si="4"/>
        <v>-4.9469586441070008E-3</v>
      </c>
      <c r="H34" s="46">
        <v>3376.7344664769998</v>
      </c>
      <c r="I34" s="46">
        <v>3118.5635491180001</v>
      </c>
      <c r="J34" s="46">
        <v>3697.036746712</v>
      </c>
      <c r="K34" s="96">
        <f t="shared" si="5"/>
        <v>-7.6455794769185251E-2</v>
      </c>
      <c r="L34" s="98">
        <f t="shared" si="5"/>
        <v>0.18549347752031706</v>
      </c>
    </row>
    <row r="35" spans="2:13" ht="15" customHeight="1" x14ac:dyDescent="0.25">
      <c r="B35" s="90"/>
      <c r="C35" s="93"/>
      <c r="D35" s="93"/>
      <c r="E35" s="93"/>
      <c r="F35" s="99"/>
      <c r="G35" s="100"/>
      <c r="H35" s="93"/>
      <c r="I35" s="93"/>
      <c r="J35" s="93"/>
      <c r="K35" s="99"/>
      <c r="L35" s="101"/>
    </row>
    <row r="36" spans="2:13" ht="24" customHeight="1" x14ac:dyDescent="0.25">
      <c r="B36" s="37" t="s">
        <v>59</v>
      </c>
      <c r="C36" s="93">
        <f>SUM(C37:C38)</f>
        <v>13783.157401398001</v>
      </c>
      <c r="D36" s="93">
        <f>SUM(D37:D38)</f>
        <v>14113.364474599</v>
      </c>
      <c r="E36" s="93">
        <f>SUM(E37:E38)</f>
        <v>14523.617343558999</v>
      </c>
      <c r="F36" s="94">
        <f t="shared" ref="F36:G38" si="6">(D36-C36)/C36</f>
        <v>2.3957288129605733E-2</v>
      </c>
      <c r="G36" s="95">
        <f t="shared" si="6"/>
        <v>2.9068396107700956E-2</v>
      </c>
      <c r="H36" s="93">
        <f>SUM(H37:H38)</f>
        <v>7192.686382199</v>
      </c>
      <c r="I36" s="93">
        <f>SUM(I37:I38)</f>
        <v>8382.1315462429993</v>
      </c>
      <c r="J36" s="93">
        <f>SUM(J37:J38)</f>
        <v>9145.1396348340004</v>
      </c>
      <c r="K36" s="94">
        <f t="shared" ref="K36:L38" si="7">(I36-H36)/H36</f>
        <v>0.1653686954831963</v>
      </c>
      <c r="L36" s="95">
        <f t="shared" si="7"/>
        <v>9.1027930590398945E-2</v>
      </c>
    </row>
    <row r="37" spans="2:13" ht="24" customHeight="1" x14ac:dyDescent="0.25">
      <c r="B37" s="49" t="s">
        <v>31</v>
      </c>
      <c r="C37" s="46">
        <v>2115.0581809820001</v>
      </c>
      <c r="D37" s="46">
        <v>2072.6514181910002</v>
      </c>
      <c r="E37" s="46">
        <v>2204.3733639339998</v>
      </c>
      <c r="F37" s="96">
        <f t="shared" si="6"/>
        <v>-2.0049927312784776E-2</v>
      </c>
      <c r="G37" s="98">
        <f t="shared" si="6"/>
        <v>6.3552387336779426E-2</v>
      </c>
      <c r="H37" s="46">
        <v>5511.994996804</v>
      </c>
      <c r="I37" s="46">
        <v>6297.3701047679997</v>
      </c>
      <c r="J37" s="46">
        <v>7009.8513743359999</v>
      </c>
      <c r="K37" s="96">
        <f t="shared" si="7"/>
        <v>0.142484728019416</v>
      </c>
      <c r="L37" s="98">
        <f t="shared" si="7"/>
        <v>0.11313949437854243</v>
      </c>
    </row>
    <row r="38" spans="2:13" ht="24" customHeight="1" x14ac:dyDescent="0.25">
      <c r="B38" s="49" t="s">
        <v>32</v>
      </c>
      <c r="C38" s="46">
        <v>11668.099220416001</v>
      </c>
      <c r="D38" s="46">
        <v>12040.713056408</v>
      </c>
      <c r="E38" s="46">
        <v>12319.243979625</v>
      </c>
      <c r="F38" s="96">
        <f t="shared" si="6"/>
        <v>3.1934407563146687E-2</v>
      </c>
      <c r="G38" s="98">
        <f t="shared" si="6"/>
        <v>2.3132427615552856E-2</v>
      </c>
      <c r="H38" s="46">
        <v>1680.691385395</v>
      </c>
      <c r="I38" s="46">
        <v>2084.7614414750001</v>
      </c>
      <c r="J38" s="46">
        <v>2135.288260498</v>
      </c>
      <c r="K38" s="96">
        <f t="shared" si="7"/>
        <v>0.24041894876794087</v>
      </c>
      <c r="L38" s="98">
        <f t="shared" si="7"/>
        <v>2.4236259371360702E-2</v>
      </c>
    </row>
    <row r="39" spans="2:13" ht="15.75" customHeight="1" x14ac:dyDescent="0.25">
      <c r="B39" s="90"/>
      <c r="C39" s="93"/>
      <c r="D39" s="93"/>
      <c r="E39" s="93"/>
      <c r="F39" s="99"/>
      <c r="G39" s="100"/>
      <c r="H39" s="93"/>
      <c r="I39" s="93"/>
      <c r="J39" s="93"/>
      <c r="K39" s="99"/>
      <c r="L39" s="101"/>
    </row>
    <row r="40" spans="2:13" ht="24" customHeight="1" x14ac:dyDescent="0.25">
      <c r="B40" s="37" t="s">
        <v>42</v>
      </c>
      <c r="C40" s="93">
        <f t="shared" ref="C40:E42" si="8">C36+C32+C28+C24+C20+C16</f>
        <v>45459.448135540995</v>
      </c>
      <c r="D40" s="93">
        <f t="shared" si="8"/>
        <v>46404.572141383003</v>
      </c>
      <c r="E40" s="93">
        <f t="shared" si="8"/>
        <v>46419.781898689005</v>
      </c>
      <c r="F40" s="94">
        <f t="shared" ref="F40:G42" si="9">(D40-C40)/C40</f>
        <v>2.0790485687904633E-2</v>
      </c>
      <c r="G40" s="102">
        <f t="shared" si="9"/>
        <v>3.2776419658954209E-4</v>
      </c>
      <c r="H40" s="93">
        <f t="shared" ref="H40:J42" si="10">H36+H32+H28+H24+H20+H16</f>
        <v>59435.501498094003</v>
      </c>
      <c r="I40" s="93">
        <f t="shared" si="10"/>
        <v>59902.007839113998</v>
      </c>
      <c r="J40" s="93">
        <f t="shared" si="10"/>
        <v>63148.073036268004</v>
      </c>
      <c r="K40" s="94">
        <f t="shared" ref="K40:L42" si="11">(I40-H40)/H40</f>
        <v>7.8489510353497178E-3</v>
      </c>
      <c r="L40" s="95">
        <f t="shared" si="11"/>
        <v>5.4189589201623305E-2</v>
      </c>
    </row>
    <row r="41" spans="2:13" ht="24" customHeight="1" x14ac:dyDescent="0.25">
      <c r="B41" s="49" t="s">
        <v>31</v>
      </c>
      <c r="C41" s="103">
        <f t="shared" si="8"/>
        <v>12833.513490101001</v>
      </c>
      <c r="D41" s="103">
        <f t="shared" si="8"/>
        <v>14517.127892005999</v>
      </c>
      <c r="E41" s="103">
        <f t="shared" si="8"/>
        <v>12744.922843516</v>
      </c>
      <c r="F41" s="104">
        <f t="shared" si="9"/>
        <v>0.13118889096143763</v>
      </c>
      <c r="G41" s="95">
        <f t="shared" si="9"/>
        <v>-0.1220768365253489</v>
      </c>
      <c r="H41" s="103">
        <f t="shared" si="10"/>
        <v>40075.185430658996</v>
      </c>
      <c r="I41" s="103">
        <f t="shared" si="10"/>
        <v>41347.633735790005</v>
      </c>
      <c r="J41" s="103">
        <f t="shared" si="10"/>
        <v>43293.74843100999</v>
      </c>
      <c r="K41" s="104">
        <f t="shared" si="11"/>
        <v>3.1751526323756919E-2</v>
      </c>
      <c r="L41" s="105">
        <f t="shared" si="11"/>
        <v>4.7067135876640312E-2</v>
      </c>
    </row>
    <row r="42" spans="2:13" ht="24" customHeight="1" thickBot="1" x14ac:dyDescent="0.3">
      <c r="B42" s="67" t="s">
        <v>32</v>
      </c>
      <c r="C42" s="106">
        <f t="shared" si="8"/>
        <v>32625.93464544</v>
      </c>
      <c r="D42" s="106">
        <f t="shared" si="8"/>
        <v>31887.444249377</v>
      </c>
      <c r="E42" s="106">
        <f t="shared" si="8"/>
        <v>33674.859055173001</v>
      </c>
      <c r="F42" s="107">
        <f t="shared" si="9"/>
        <v>-2.2635072499485188E-2</v>
      </c>
      <c r="G42" s="108">
        <f t="shared" si="9"/>
        <v>5.6053874741965957E-2</v>
      </c>
      <c r="H42" s="106">
        <f t="shared" si="10"/>
        <v>19360.316067435</v>
      </c>
      <c r="I42" s="106">
        <f t="shared" si="10"/>
        <v>18554.374103324</v>
      </c>
      <c r="J42" s="106">
        <f t="shared" si="10"/>
        <v>19854.324605257996</v>
      </c>
      <c r="K42" s="107">
        <f t="shared" si="11"/>
        <v>-4.1628554064085437E-2</v>
      </c>
      <c r="L42" s="109">
        <f t="shared" si="11"/>
        <v>7.0061673581385361E-2</v>
      </c>
    </row>
    <row r="43" spans="2:13" x14ac:dyDescent="0.25">
      <c r="B43" s="110"/>
      <c r="C43" s="111"/>
      <c r="D43" s="111"/>
      <c r="E43" s="111"/>
      <c r="F43" s="112"/>
      <c r="G43" s="112"/>
      <c r="H43" s="111"/>
      <c r="I43" s="111"/>
      <c r="J43" s="111"/>
      <c r="K43" s="112"/>
      <c r="L43" s="112"/>
    </row>
    <row r="44" spans="2:13" ht="15.75" thickBot="1" x14ac:dyDescent="0.3">
      <c r="B44" s="113"/>
      <c r="C44" s="114"/>
      <c r="D44" s="115"/>
      <c r="E44" s="115"/>
      <c r="F44" s="116"/>
      <c r="G44" s="117"/>
      <c r="H44" s="118"/>
      <c r="I44" s="119"/>
      <c r="J44" s="119"/>
      <c r="K44" s="35"/>
      <c r="L44" s="35"/>
    </row>
    <row r="45" spans="2:13" ht="16.5" thickBot="1" x14ac:dyDescent="0.3">
      <c r="B45" s="53"/>
      <c r="C45" s="120"/>
      <c r="D45" s="121" t="s">
        <v>60</v>
      </c>
      <c r="E45" s="121" t="s">
        <v>61</v>
      </c>
      <c r="F45" s="121" t="s">
        <v>62</v>
      </c>
      <c r="H45" s="122"/>
      <c r="I45" s="122"/>
      <c r="J45" s="122"/>
    </row>
    <row r="46" spans="2:13" x14ac:dyDescent="0.25">
      <c r="B46" s="58" t="s">
        <v>43</v>
      </c>
      <c r="C46" s="123"/>
      <c r="D46" s="60">
        <f t="shared" ref="D46:F48" si="12">C40-H40</f>
        <v>-13976.053362553008</v>
      </c>
      <c r="E46" s="60">
        <f t="shared" si="12"/>
        <v>-13497.435697730994</v>
      </c>
      <c r="F46" s="61">
        <f t="shared" si="12"/>
        <v>-16728.291137578999</v>
      </c>
      <c r="H46" s="122"/>
      <c r="I46" s="122"/>
      <c r="J46" s="122"/>
      <c r="K46" s="124"/>
      <c r="L46" s="124"/>
      <c r="M46" s="124"/>
    </row>
    <row r="47" spans="2:13" x14ac:dyDescent="0.25">
      <c r="B47" s="49" t="s">
        <v>31</v>
      </c>
      <c r="D47" s="63">
        <f t="shared" si="12"/>
        <v>-27241.671940557993</v>
      </c>
      <c r="E47" s="63">
        <f t="shared" si="12"/>
        <v>-26830.505843784005</v>
      </c>
      <c r="F47" s="64">
        <f t="shared" si="12"/>
        <v>-30548.82558749399</v>
      </c>
      <c r="H47" s="122"/>
      <c r="I47" s="122"/>
      <c r="J47" s="122"/>
      <c r="K47" s="124"/>
      <c r="L47" s="124"/>
      <c r="M47" s="124"/>
    </row>
    <row r="48" spans="2:13" x14ac:dyDescent="0.25">
      <c r="B48" s="49" t="s">
        <v>32</v>
      </c>
      <c r="D48" s="63">
        <f t="shared" si="12"/>
        <v>13265.618578005</v>
      </c>
      <c r="E48" s="63">
        <f t="shared" si="12"/>
        <v>13333.070146053</v>
      </c>
      <c r="F48" s="64">
        <f t="shared" si="12"/>
        <v>13820.534449915005</v>
      </c>
      <c r="H48" s="122"/>
      <c r="I48" s="122"/>
      <c r="J48" s="122"/>
      <c r="K48" s="124"/>
      <c r="L48" s="124"/>
      <c r="M48" s="124"/>
    </row>
    <row r="49" spans="2:13" x14ac:dyDescent="0.25">
      <c r="B49" s="49"/>
      <c r="D49" s="63"/>
      <c r="E49" s="63"/>
      <c r="F49" s="64"/>
      <c r="H49" s="122"/>
      <c r="I49" s="122"/>
      <c r="J49" s="122"/>
      <c r="K49" s="124"/>
      <c r="L49" s="124"/>
      <c r="M49" s="124"/>
    </row>
    <row r="50" spans="2:13" ht="9" customHeight="1" x14ac:dyDescent="0.25">
      <c r="B50" s="37" t="s">
        <v>44</v>
      </c>
      <c r="D50" s="65">
        <f t="shared" ref="D50:F52" si="13">C40/H40</f>
        <v>0.76485344599975835</v>
      </c>
      <c r="E50" s="65">
        <f t="shared" si="13"/>
        <v>0.77467473654668351</v>
      </c>
      <c r="F50" s="66">
        <f t="shared" si="13"/>
        <v>0.73509419475125715</v>
      </c>
      <c r="H50" s="122"/>
      <c r="I50" s="122"/>
      <c r="J50" s="122"/>
      <c r="K50" s="124"/>
      <c r="L50" s="124"/>
      <c r="M50" s="124"/>
    </row>
    <row r="51" spans="2:13" x14ac:dyDescent="0.25">
      <c r="B51" s="49" t="s">
        <v>31</v>
      </c>
      <c r="D51" s="65">
        <f t="shared" si="13"/>
        <v>0.32023591038166199</v>
      </c>
      <c r="E51" s="65">
        <f t="shared" si="13"/>
        <v>0.35109936362428767</v>
      </c>
      <c r="F51" s="66">
        <f t="shared" si="13"/>
        <v>0.29438252185128883</v>
      </c>
      <c r="H51" s="122"/>
      <c r="I51" s="122"/>
      <c r="J51" s="122"/>
      <c r="K51" s="124"/>
      <c r="L51" s="124"/>
      <c r="M51" s="124"/>
    </row>
    <row r="52" spans="2:13" ht="15.75" thickBot="1" x14ac:dyDescent="0.3">
      <c r="B52" s="67" t="s">
        <v>32</v>
      </c>
      <c r="C52" s="125"/>
      <c r="D52" s="69">
        <f t="shared" si="13"/>
        <v>1.685196384800681</v>
      </c>
      <c r="E52" s="69">
        <f t="shared" si="13"/>
        <v>1.7185944441890062</v>
      </c>
      <c r="F52" s="70">
        <f t="shared" si="13"/>
        <v>1.696096932265071</v>
      </c>
      <c r="H52" s="122"/>
      <c r="I52" s="122"/>
      <c r="J52" s="122"/>
      <c r="K52" s="124"/>
      <c r="L52" s="124"/>
      <c r="M52" s="124"/>
    </row>
    <row r="53" spans="2:13" x14ac:dyDescent="0.25">
      <c r="B53" s="71"/>
      <c r="H53" s="122"/>
      <c r="I53" s="122"/>
      <c r="J53" s="122"/>
      <c r="M53" s="111"/>
    </row>
  </sheetData>
  <mergeCells count="2">
    <mergeCell ref="B8:L8"/>
    <mergeCell ref="B9:L9"/>
  </mergeCells>
  <pageMargins left="0.19685039370078741" right="0.19685039370078741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Globale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mossaab dergaa</cp:lastModifiedBy>
  <cp:lastPrinted>2025-07-07T10:19:21Z</cp:lastPrinted>
  <dcterms:created xsi:type="dcterms:W3CDTF">2015-06-05T18:19:34Z</dcterms:created>
  <dcterms:modified xsi:type="dcterms:W3CDTF">2025-10-10T14:57:26Z</dcterms:modified>
</cp:coreProperties>
</file>