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iffusion\Slides et Vignettes\Commerce Courant\Note\"/>
    </mc:Choice>
  </mc:AlternateContent>
  <xr:revisionPtr revIDLastSave="0" documentId="13_ncr:1_{721AE99C-4B67-457F-93B2-5F3CE8D2A544}" xr6:coauthVersionLast="47" xr6:coauthVersionMax="47" xr10:uidLastSave="{00000000-0000-0000-0000-000000000000}"/>
  <bookViews>
    <workbookView xWindow="-120" yWindow="-120" windowWidth="29040" windowHeight="15720" tabRatio="547" xr2:uid="{00000000-000D-0000-FFFF-FFFF00000000}"/>
  </bookViews>
  <sheets>
    <sheet name="Global" sheetId="1" r:id="rId1"/>
    <sheet name="GP" sheetId="2" r:id="rId2"/>
    <sheet name="GSA" sheetId="3" r:id="rId3"/>
    <sheet name="TYP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 l="1"/>
  <c r="D50" i="1"/>
  <c r="C50" i="1"/>
  <c r="E49" i="1"/>
  <c r="D49" i="1"/>
  <c r="C49" i="1"/>
  <c r="G47" i="1"/>
  <c r="F47" i="1"/>
  <c r="G46" i="1"/>
  <c r="F46" i="1"/>
  <c r="E42" i="1"/>
  <c r="D42" i="1"/>
  <c r="C42" i="1"/>
  <c r="E41" i="1"/>
  <c r="D41" i="1"/>
  <c r="C41" i="1"/>
  <c r="G39" i="1"/>
  <c r="F39" i="1"/>
  <c r="G38" i="1"/>
  <c r="F38" i="1"/>
  <c r="E23" i="1"/>
  <c r="D23" i="1"/>
  <c r="C23" i="1"/>
  <c r="E22" i="1"/>
  <c r="D22" i="1"/>
  <c r="C22" i="1"/>
  <c r="F23" i="1" l="1"/>
  <c r="C25" i="1"/>
  <c r="G23" i="1"/>
  <c r="D25" i="1"/>
  <c r="E25" i="1"/>
  <c r="G22" i="1"/>
  <c r="C26" i="1"/>
  <c r="F22" i="1"/>
  <c r="E26" i="1"/>
  <c r="D26" i="1"/>
  <c r="E51" i="4" l="1"/>
  <c r="E48" i="4"/>
  <c r="D48" i="4"/>
  <c r="E47" i="4"/>
  <c r="D47" i="4"/>
  <c r="C47" i="4"/>
  <c r="I42" i="4"/>
  <c r="K42" i="4" s="1"/>
  <c r="H42" i="4"/>
  <c r="J42" i="4" s="1"/>
  <c r="G42" i="4"/>
  <c r="D42" i="4"/>
  <c r="E52" i="4" s="1"/>
  <c r="C42" i="4"/>
  <c r="E42" i="4" s="1"/>
  <c r="B42" i="4"/>
  <c r="C52" i="4" s="1"/>
  <c r="J41" i="4"/>
  <c r="I41" i="4"/>
  <c r="K41" i="4" s="1"/>
  <c r="H41" i="4"/>
  <c r="G41" i="4"/>
  <c r="F41" i="4"/>
  <c r="E41" i="4"/>
  <c r="D41" i="4"/>
  <c r="C41" i="4"/>
  <c r="D51" i="4" s="1"/>
  <c r="B41" i="4"/>
  <c r="C51" i="4" s="1"/>
  <c r="K38" i="4"/>
  <c r="J38" i="4"/>
  <c r="F38" i="4"/>
  <c r="E38" i="4"/>
  <c r="K37" i="4"/>
  <c r="J37" i="4"/>
  <c r="F37" i="4"/>
  <c r="E37" i="4"/>
  <c r="J36" i="4"/>
  <c r="I36" i="4"/>
  <c r="I40" i="4" s="1"/>
  <c r="K40" i="4" s="1"/>
  <c r="H36" i="4"/>
  <c r="G36" i="4"/>
  <c r="G40" i="4" s="1"/>
  <c r="E36" i="4"/>
  <c r="D36" i="4"/>
  <c r="F36" i="4" s="1"/>
  <c r="C36" i="4"/>
  <c r="B36" i="4"/>
  <c r="B40" i="4" s="1"/>
  <c r="K34" i="4"/>
  <c r="J34" i="4"/>
  <c r="F34" i="4"/>
  <c r="E34" i="4"/>
  <c r="K33" i="4"/>
  <c r="J33" i="4"/>
  <c r="F33" i="4"/>
  <c r="E33" i="4"/>
  <c r="K32" i="4"/>
  <c r="J32" i="4"/>
  <c r="I32" i="4"/>
  <c r="H32" i="4"/>
  <c r="H40" i="4" s="1"/>
  <c r="G32" i="4"/>
  <c r="D32" i="4"/>
  <c r="F32" i="4" s="1"/>
  <c r="C32" i="4"/>
  <c r="E32" i="4" s="1"/>
  <c r="B32" i="4"/>
  <c r="K30" i="4"/>
  <c r="J30" i="4"/>
  <c r="F30" i="4"/>
  <c r="E30" i="4"/>
  <c r="K29" i="4"/>
  <c r="J29" i="4"/>
  <c r="F29" i="4"/>
  <c r="E29" i="4"/>
  <c r="J28" i="4"/>
  <c r="I28" i="4"/>
  <c r="K28" i="4" s="1"/>
  <c r="H28" i="4"/>
  <c r="G28" i="4"/>
  <c r="E28" i="4"/>
  <c r="D28" i="4"/>
  <c r="F28" i="4" s="1"/>
  <c r="C28" i="4"/>
  <c r="B28" i="4"/>
  <c r="K25" i="4"/>
  <c r="J25" i="4"/>
  <c r="F25" i="4"/>
  <c r="E25" i="4"/>
  <c r="K24" i="4"/>
  <c r="I24" i="4"/>
  <c r="H24" i="4"/>
  <c r="J24" i="4" s="1"/>
  <c r="G24" i="4"/>
  <c r="F24" i="4"/>
  <c r="D24" i="4"/>
  <c r="C24" i="4"/>
  <c r="B24" i="4"/>
  <c r="E24" i="4" s="1"/>
  <c r="K21" i="4"/>
  <c r="J21" i="4"/>
  <c r="F21" i="4"/>
  <c r="E21" i="4"/>
  <c r="I20" i="4"/>
  <c r="K20" i="4" s="1"/>
  <c r="H20" i="4"/>
  <c r="J20" i="4" s="1"/>
  <c r="G20" i="4"/>
  <c r="F20" i="4"/>
  <c r="D20" i="4"/>
  <c r="C20" i="4"/>
  <c r="E20" i="4" s="1"/>
  <c r="B20" i="4"/>
  <c r="K18" i="4"/>
  <c r="J18" i="4"/>
  <c r="F18" i="4"/>
  <c r="E18" i="4"/>
  <c r="K17" i="4"/>
  <c r="J17" i="4"/>
  <c r="F17" i="4"/>
  <c r="E17" i="4"/>
  <c r="I16" i="4"/>
  <c r="K16" i="4" s="1"/>
  <c r="H16" i="4"/>
  <c r="J16" i="4" s="1"/>
  <c r="G16" i="4"/>
  <c r="D16" i="4"/>
  <c r="F16" i="4" s="1"/>
  <c r="C16" i="4"/>
  <c r="E16" i="4" s="1"/>
  <c r="B16" i="4"/>
  <c r="J40" i="4" l="1"/>
  <c r="C46" i="4"/>
  <c r="C50" i="4"/>
  <c r="F42" i="4"/>
  <c r="C48" i="4"/>
  <c r="C40" i="4"/>
  <c r="D40" i="4"/>
  <c r="K36" i="4"/>
  <c r="D52" i="4"/>
  <c r="E46" i="4" l="1"/>
  <c r="E50" i="4"/>
  <c r="F40" i="4"/>
  <c r="D46" i="4"/>
  <c r="D50" i="4"/>
  <c r="E40" i="4"/>
  <c r="H58" i="3" l="1"/>
  <c r="L54" i="3"/>
  <c r="K54" i="3"/>
  <c r="G54" i="3"/>
  <c r="F54" i="3"/>
  <c r="L53" i="3"/>
  <c r="K53" i="3"/>
  <c r="G53" i="3"/>
  <c r="F53" i="3"/>
  <c r="J52" i="3"/>
  <c r="L52" i="3" s="1"/>
  <c r="I52" i="3"/>
  <c r="K52" i="3" s="1"/>
  <c r="H52" i="3"/>
  <c r="E52" i="3"/>
  <c r="G52" i="3" s="1"/>
  <c r="D52" i="3"/>
  <c r="F52" i="3" s="1"/>
  <c r="C52" i="3"/>
  <c r="L50" i="3"/>
  <c r="K50" i="3"/>
  <c r="G50" i="3"/>
  <c r="F50" i="3"/>
  <c r="L49" i="3"/>
  <c r="K49" i="3"/>
  <c r="G49" i="3"/>
  <c r="F49" i="3"/>
  <c r="J48" i="3"/>
  <c r="L48" i="3" s="1"/>
  <c r="I48" i="3"/>
  <c r="H48" i="3"/>
  <c r="K48" i="3" s="1"/>
  <c r="E48" i="3"/>
  <c r="D48" i="3"/>
  <c r="G48" i="3" s="1"/>
  <c r="C48" i="3"/>
  <c r="L46" i="3"/>
  <c r="K46" i="3"/>
  <c r="G46" i="3"/>
  <c r="F46" i="3"/>
  <c r="L45" i="3"/>
  <c r="K45" i="3"/>
  <c r="G45" i="3"/>
  <c r="F45" i="3"/>
  <c r="J44" i="3"/>
  <c r="L44" i="3" s="1"/>
  <c r="I44" i="3"/>
  <c r="K44" i="3" s="1"/>
  <c r="H44" i="3"/>
  <c r="E44" i="3"/>
  <c r="G44" i="3" s="1"/>
  <c r="D44" i="3"/>
  <c r="F44" i="3" s="1"/>
  <c r="C44" i="3"/>
  <c r="L42" i="3"/>
  <c r="J42" i="3"/>
  <c r="J58" i="3" s="1"/>
  <c r="I42" i="3"/>
  <c r="I58" i="3" s="1"/>
  <c r="K58" i="3" s="1"/>
  <c r="H42" i="3"/>
  <c r="H40" i="3" s="1"/>
  <c r="E42" i="3"/>
  <c r="E58" i="3" s="1"/>
  <c r="D42" i="3"/>
  <c r="D58" i="3" s="1"/>
  <c r="C42" i="3"/>
  <c r="F42" i="3" s="1"/>
  <c r="J41" i="3"/>
  <c r="L41" i="3" s="1"/>
  <c r="I41" i="3"/>
  <c r="K41" i="3" s="1"/>
  <c r="H41" i="3"/>
  <c r="H57" i="3" s="1"/>
  <c r="F41" i="3"/>
  <c r="E41" i="3"/>
  <c r="G41" i="3" s="1"/>
  <c r="D41" i="3"/>
  <c r="D57" i="3" s="1"/>
  <c r="C41" i="3"/>
  <c r="C57" i="3" s="1"/>
  <c r="J40" i="3"/>
  <c r="D40" i="3"/>
  <c r="L38" i="3"/>
  <c r="K38" i="3"/>
  <c r="G38" i="3"/>
  <c r="F38" i="3"/>
  <c r="L37" i="3"/>
  <c r="K37" i="3"/>
  <c r="G37" i="3"/>
  <c r="F37" i="3"/>
  <c r="J36" i="3"/>
  <c r="L36" i="3" s="1"/>
  <c r="I36" i="3"/>
  <c r="K36" i="3" s="1"/>
  <c r="H36" i="3"/>
  <c r="E36" i="3"/>
  <c r="G36" i="3" s="1"/>
  <c r="D36" i="3"/>
  <c r="F36" i="3" s="1"/>
  <c r="C36" i="3"/>
  <c r="L34" i="3"/>
  <c r="K34" i="3"/>
  <c r="G34" i="3"/>
  <c r="F34" i="3"/>
  <c r="L33" i="3"/>
  <c r="K33" i="3"/>
  <c r="G33" i="3"/>
  <c r="F33" i="3"/>
  <c r="J32" i="3"/>
  <c r="L32" i="3" s="1"/>
  <c r="I32" i="3"/>
  <c r="H32" i="3"/>
  <c r="K32" i="3" s="1"/>
  <c r="E32" i="3"/>
  <c r="D32" i="3"/>
  <c r="G32" i="3" s="1"/>
  <c r="C32" i="3"/>
  <c r="J30" i="3"/>
  <c r="I30" i="3"/>
  <c r="L30" i="3" s="1"/>
  <c r="H30" i="3"/>
  <c r="F30" i="3"/>
  <c r="E30" i="3"/>
  <c r="G30" i="3" s="1"/>
  <c r="D30" i="3"/>
  <c r="C30" i="3"/>
  <c r="L29" i="3"/>
  <c r="J29" i="3"/>
  <c r="I29" i="3"/>
  <c r="K29" i="3" s="1"/>
  <c r="H29" i="3"/>
  <c r="E29" i="3"/>
  <c r="D29" i="3"/>
  <c r="G29" i="3" s="1"/>
  <c r="C29" i="3"/>
  <c r="J28" i="3"/>
  <c r="L28" i="3" s="1"/>
  <c r="I28" i="3"/>
  <c r="K28" i="3" s="1"/>
  <c r="H28" i="3"/>
  <c r="E28" i="3"/>
  <c r="C28" i="3"/>
  <c r="L25" i="3"/>
  <c r="K25" i="3"/>
  <c r="G25" i="3"/>
  <c r="F25" i="3"/>
  <c r="L24" i="3"/>
  <c r="J24" i="3"/>
  <c r="I24" i="3"/>
  <c r="K24" i="3" s="1"/>
  <c r="H24" i="3"/>
  <c r="E24" i="3"/>
  <c r="D24" i="3"/>
  <c r="G24" i="3" s="1"/>
  <c r="C24" i="3"/>
  <c r="L21" i="3"/>
  <c r="K21" i="3"/>
  <c r="G21" i="3"/>
  <c r="F21" i="3"/>
  <c r="J20" i="3"/>
  <c r="I20" i="3"/>
  <c r="L20" i="3" s="1"/>
  <c r="H20" i="3"/>
  <c r="F20" i="3"/>
  <c r="E20" i="3"/>
  <c r="G20" i="3" s="1"/>
  <c r="D20" i="3"/>
  <c r="C20" i="3"/>
  <c r="L18" i="3"/>
  <c r="K18" i="3"/>
  <c r="G18" i="3"/>
  <c r="F18" i="3"/>
  <c r="L17" i="3"/>
  <c r="K17" i="3"/>
  <c r="G17" i="3"/>
  <c r="F17" i="3"/>
  <c r="L16" i="3"/>
  <c r="J16" i="3"/>
  <c r="J56" i="3" s="1"/>
  <c r="I16" i="3"/>
  <c r="H16" i="3"/>
  <c r="E16" i="3"/>
  <c r="G16" i="3" s="1"/>
  <c r="D16" i="3"/>
  <c r="C16" i="3"/>
  <c r="F16" i="3" s="1"/>
  <c r="F68" i="3" l="1"/>
  <c r="F64" i="3"/>
  <c r="G58" i="3"/>
  <c r="L40" i="3"/>
  <c r="G28" i="3"/>
  <c r="D63" i="3"/>
  <c r="D67" i="3"/>
  <c r="L58" i="3"/>
  <c r="H56" i="3"/>
  <c r="E63" i="3"/>
  <c r="E67" i="3"/>
  <c r="F57" i="3"/>
  <c r="I56" i="3"/>
  <c r="K56" i="3" s="1"/>
  <c r="C56" i="3"/>
  <c r="E68" i="3"/>
  <c r="E64" i="3"/>
  <c r="C40" i="3"/>
  <c r="F40" i="3" s="1"/>
  <c r="G42" i="3"/>
  <c r="E57" i="3"/>
  <c r="E40" i="3"/>
  <c r="G40" i="3" s="1"/>
  <c r="E56" i="3"/>
  <c r="F32" i="3"/>
  <c r="F48" i="3"/>
  <c r="K16" i="3"/>
  <c r="K42" i="3"/>
  <c r="I57" i="3"/>
  <c r="K57" i="3" s="1"/>
  <c r="J57" i="3"/>
  <c r="L57" i="3" s="1"/>
  <c r="I40" i="3"/>
  <c r="K40" i="3" s="1"/>
  <c r="F24" i="3"/>
  <c r="D28" i="3"/>
  <c r="F29" i="3"/>
  <c r="C58" i="3"/>
  <c r="K20" i="3"/>
  <c r="K30" i="3"/>
  <c r="F63" i="3" l="1"/>
  <c r="F67" i="3"/>
  <c r="G57" i="3"/>
  <c r="F62" i="3"/>
  <c r="F66" i="3"/>
  <c r="F28" i="3"/>
  <c r="D56" i="3"/>
  <c r="D68" i="3"/>
  <c r="D64" i="3"/>
  <c r="F58" i="3"/>
  <c r="D62" i="3"/>
  <c r="D66" i="3"/>
  <c r="L56" i="3"/>
  <c r="E62" i="3" l="1"/>
  <c r="E66" i="3"/>
  <c r="F56" i="3"/>
  <c r="G56" i="3"/>
  <c r="D50" i="2" l="1"/>
  <c r="F50" i="2" s="1"/>
  <c r="C50" i="2"/>
  <c r="E50" i="2" s="1"/>
  <c r="B50" i="2"/>
  <c r="D49" i="2"/>
  <c r="D52" i="2" s="1"/>
  <c r="C49" i="2"/>
  <c r="C53" i="2" s="1"/>
  <c r="B49" i="2"/>
  <c r="B52" i="2" s="1"/>
  <c r="D47" i="2"/>
  <c r="C47" i="2"/>
  <c r="B47" i="2"/>
  <c r="D46" i="2"/>
  <c r="C46" i="2"/>
  <c r="B46" i="2"/>
  <c r="F44" i="2"/>
  <c r="E44" i="2"/>
  <c r="F43" i="2"/>
  <c r="E43" i="2"/>
  <c r="D40" i="2"/>
  <c r="C40" i="2"/>
  <c r="B40" i="2"/>
  <c r="D39" i="2"/>
  <c r="C39" i="2"/>
  <c r="B39" i="2"/>
  <c r="F37" i="2"/>
  <c r="E37" i="2"/>
  <c r="F36" i="2"/>
  <c r="E36" i="2"/>
  <c r="D33" i="2"/>
  <c r="C33" i="2"/>
  <c r="B33" i="2"/>
  <c r="D32" i="2"/>
  <c r="C32" i="2"/>
  <c r="B32" i="2"/>
  <c r="F30" i="2"/>
  <c r="E30" i="2"/>
  <c r="F29" i="2"/>
  <c r="E29" i="2"/>
  <c r="D26" i="2"/>
  <c r="C26" i="2"/>
  <c r="B26" i="2"/>
  <c r="D25" i="2"/>
  <c r="C25" i="2"/>
  <c r="B25" i="2"/>
  <c r="F23" i="2"/>
  <c r="E23" i="2"/>
  <c r="F22" i="2"/>
  <c r="E22" i="2"/>
  <c r="D19" i="2"/>
  <c r="C19" i="2"/>
  <c r="B19" i="2"/>
  <c r="D18" i="2"/>
  <c r="C18" i="2"/>
  <c r="B18" i="2"/>
  <c r="F16" i="2"/>
  <c r="E16" i="2"/>
  <c r="F15" i="2"/>
  <c r="E15" i="2"/>
  <c r="C52" i="2" l="1"/>
  <c r="E52" i="2" s="1"/>
  <c r="E49" i="2"/>
  <c r="B53" i="2"/>
  <c r="F49" i="2"/>
  <c r="D53" i="2"/>
  <c r="F52" i="2" l="1"/>
</calcChain>
</file>

<file path=xl/sharedStrings.xml><?xml version="1.0" encoding="utf-8"?>
<sst xmlns="http://schemas.openxmlformats.org/spreadsheetml/2006/main" count="188" uniqueCount="75">
  <si>
    <t>COMMERCE EXTERIEUR</t>
  </si>
  <si>
    <t>***</t>
  </si>
  <si>
    <t xml:space="preserve">BALANCE COMMERCIALE </t>
  </si>
  <si>
    <t>ENSEMBLE</t>
  </si>
  <si>
    <t>Valeur en MD</t>
  </si>
  <si>
    <t>Variations en %</t>
  </si>
  <si>
    <t>2025/2024</t>
  </si>
  <si>
    <t>2026/2025</t>
  </si>
  <si>
    <t>Exportations</t>
  </si>
  <si>
    <t>Importations</t>
  </si>
  <si>
    <t>Solde</t>
  </si>
  <si>
    <t>Taux de Couverture</t>
  </si>
  <si>
    <t xml:space="preserve">BALANCE PAR REGIME </t>
  </si>
  <si>
    <t>REGIME GENERAL</t>
  </si>
  <si>
    <t>REGIME OFF SHORE</t>
  </si>
  <si>
    <t>GROUPES DE PRODUITS</t>
  </si>
  <si>
    <t>Var : en %</t>
  </si>
  <si>
    <t>ALIMENTATION</t>
  </si>
  <si>
    <t>EXPORT</t>
  </si>
  <si>
    <t>IMPORT</t>
  </si>
  <si>
    <t>SOLDE</t>
  </si>
  <si>
    <t>TX DE COUVERTURE en %</t>
  </si>
  <si>
    <t>MAT.1ére &amp; DEMI-PRODUITS</t>
  </si>
  <si>
    <t>BIENS D'EQUIPEMENT</t>
  </si>
  <si>
    <t>BIENS DE CONSOMMATION</t>
  </si>
  <si>
    <t>ENERGIE</t>
  </si>
  <si>
    <t>TOTAL DES EXPORTATIONS</t>
  </si>
  <si>
    <t>TOTAL DES IMPORTATIONS</t>
  </si>
  <si>
    <t>DEFICIT</t>
  </si>
  <si>
    <t xml:space="preserve">   TX DE COUVERTURE en %</t>
  </si>
  <si>
    <t>-</t>
  </si>
  <si>
    <t>COMMERCE EXTERIEUR SELON LE REGIME ET LE GROUPEMENT SECTORIEL D'ACTIVITE</t>
  </si>
  <si>
    <t>Produits</t>
  </si>
  <si>
    <t>Valeurs en MD</t>
  </si>
  <si>
    <t>Variation</t>
  </si>
  <si>
    <t>Agriculture et Ind. Agro. Alim.</t>
  </si>
  <si>
    <t>régime général</t>
  </si>
  <si>
    <t>régime off shore</t>
  </si>
  <si>
    <t>Energie et Lubrifiants</t>
  </si>
  <si>
    <t>Mines, Phosphates et Derivés</t>
  </si>
  <si>
    <t>Textiles, Habillements et cuirs</t>
  </si>
  <si>
    <t xml:space="preserve">       Textiles, Habillements </t>
  </si>
  <si>
    <t xml:space="preserve">       Cuirs et Chaussures</t>
  </si>
  <si>
    <t>Industries Mécaniques et Elect.</t>
  </si>
  <si>
    <t xml:space="preserve">       Autres Industries Mécaniques</t>
  </si>
  <si>
    <t xml:space="preserve">       Industries Electriques</t>
  </si>
  <si>
    <t>Autres Industries Manufacturières</t>
  </si>
  <si>
    <t>Ensemble des Produits</t>
  </si>
  <si>
    <t>Solde commercial</t>
  </si>
  <si>
    <t>Taux de couverture</t>
  </si>
  <si>
    <t>COMMERCE EXTERIEUR SELON LE REGIME ET LE TYPE D'UTILISATION</t>
  </si>
  <si>
    <t xml:space="preserve">          Variation</t>
  </si>
  <si>
    <t>Produits Agric.et.Alimen.de base</t>
  </si>
  <si>
    <t>Produits Energétiques</t>
  </si>
  <si>
    <t>Produits Miniers et Phosphatés</t>
  </si>
  <si>
    <t>Autres Produits Intermédiaires</t>
  </si>
  <si>
    <t>Produits  d'Equipement</t>
  </si>
  <si>
    <t>Autres Produits de Consommation</t>
  </si>
  <si>
    <t>BALANCE  COMMERCIALE</t>
  </si>
  <si>
    <t>9 mois</t>
  </si>
  <si>
    <t xml:space="preserve"> </t>
  </si>
  <si>
    <t xml:space="preserve">   9 MOIS 2 0 2 6</t>
  </si>
  <si>
    <t xml:space="preserve"> 9 mois 2024</t>
  </si>
  <si>
    <t xml:space="preserve"> 9 mois 2025</t>
  </si>
  <si>
    <t xml:space="preserve"> 9 mois 2026</t>
  </si>
  <si>
    <t>9 MOIS 2 0 2 6</t>
  </si>
  <si>
    <t>9mois 24</t>
  </si>
  <si>
    <t>9mois 25</t>
  </si>
  <si>
    <t>9mois 26</t>
  </si>
  <si>
    <t>25/24</t>
  </si>
  <si>
    <t>26/25</t>
  </si>
  <si>
    <t>9 mois 24</t>
  </si>
  <si>
    <t>9 mois 25</t>
  </si>
  <si>
    <t>9 mois 26</t>
  </si>
  <si>
    <t>9 MOIS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</si>
</sst>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00_ ;[Red]\-0.0000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3"/>
      <name val="MS Sans Serif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1"/>
      <name val="MS Sans Serif"/>
      <family val="2"/>
    </font>
    <font>
      <sz val="12"/>
      <name val="MS Sans Serif"/>
      <family val="2"/>
    </font>
    <font>
      <b/>
      <sz val="10"/>
      <name val="Times New Roman"/>
      <family val="1"/>
      <charset val="178"/>
    </font>
    <font>
      <b/>
      <sz val="11"/>
      <name val="Times New Roman"/>
      <family val="1"/>
      <charset val="178"/>
    </font>
    <font>
      <b/>
      <i/>
      <sz val="11"/>
      <name val="Times New Roman"/>
      <family val="1"/>
      <charset val="178"/>
    </font>
  </fonts>
  <fills count="6">
    <fill>
      <patternFill patternType="none"/>
    </fill>
    <fill>
      <patternFill patternType="gray125"/>
    </fill>
    <fill>
      <patternFill patternType="gray125">
        <fgColor indexed="13"/>
        <bgColor indexed="9"/>
      </patternFill>
    </fill>
    <fill>
      <patternFill patternType="gray06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1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4" fillId="0" borderId="0" xfId="0" applyFont="1"/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5" xfId="0" applyFont="1" applyBorder="1"/>
    <xf numFmtId="0" fontId="10" fillId="0" borderId="5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17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165" fontId="9" fillId="0" borderId="0" xfId="1" applyNumberFormat="1" applyFont="1" applyAlignment="1">
      <alignment horizontal="center"/>
    </xf>
    <xf numFmtId="164" fontId="4" fillId="0" borderId="0" xfId="0" applyNumberFormat="1" applyFont="1"/>
    <xf numFmtId="165" fontId="9" fillId="3" borderId="0" xfId="1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4" fillId="3" borderId="0" xfId="0" applyFont="1" applyFill="1"/>
    <xf numFmtId="9" fontId="4" fillId="0" borderId="0" xfId="0" applyNumberFormat="1" applyFont="1"/>
    <xf numFmtId="0" fontId="9" fillId="0" borderId="0" xfId="0" applyFont="1"/>
    <xf numFmtId="0" fontId="0" fillId="4" borderId="0" xfId="0" applyFill="1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Continuous"/>
    </xf>
    <xf numFmtId="0" fontId="9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164" fontId="4" fillId="4" borderId="0" xfId="0" applyNumberFormat="1" applyFont="1" applyFill="1" applyAlignment="1">
      <alignment horizontal="center"/>
    </xf>
    <xf numFmtId="165" fontId="4" fillId="4" borderId="0" xfId="1" applyNumberFormat="1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9" fillId="4" borderId="8" xfId="0" applyFont="1" applyFill="1" applyBorder="1" applyAlignment="1">
      <alignment horizontal="center"/>
    </xf>
    <xf numFmtId="164" fontId="9" fillId="4" borderId="8" xfId="0" applyNumberFormat="1" applyFont="1" applyFill="1" applyBorder="1" applyAlignment="1">
      <alignment horizontal="center"/>
    </xf>
    <xf numFmtId="165" fontId="9" fillId="4" borderId="8" xfId="1" applyNumberFormat="1" applyFont="1" applyFill="1" applyBorder="1" applyAlignment="1">
      <alignment horizontal="center"/>
    </xf>
    <xf numFmtId="164" fontId="9" fillId="4" borderId="0" xfId="0" applyNumberFormat="1" applyFont="1" applyFill="1" applyAlignment="1">
      <alignment horizontal="center"/>
    </xf>
    <xf numFmtId="165" fontId="9" fillId="4" borderId="0" xfId="1" applyNumberFormat="1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165" fontId="9" fillId="4" borderId="7" xfId="1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0" fillId="0" borderId="11" xfId="0" applyFont="1" applyBorder="1" applyAlignment="1">
      <alignment horizontal="centerContinuous" vertical="center"/>
    </xf>
    <xf numFmtId="17" fontId="10" fillId="0" borderId="13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" fontId="10" fillId="0" borderId="0" xfId="0" applyNumberFormat="1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6" fillId="0" borderId="10" xfId="0" applyFont="1" applyBorder="1" applyAlignment="1">
      <alignment vertical="center"/>
    </xf>
    <xf numFmtId="164" fontId="6" fillId="0" borderId="0" xfId="0" applyNumberFormat="1" applyFont="1" applyAlignment="1">
      <alignment horizontal="center"/>
    </xf>
    <xf numFmtId="165" fontId="6" fillId="0" borderId="0" xfId="1" applyNumberFormat="1" applyFont="1" applyBorder="1" applyAlignment="1">
      <alignment horizontal="center"/>
    </xf>
    <xf numFmtId="165" fontId="6" fillId="0" borderId="11" xfId="1" applyNumberFormat="1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164" fontId="14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 vertical="center"/>
    </xf>
    <xf numFmtId="9" fontId="6" fillId="0" borderId="11" xfId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7" xfId="0" applyFont="1" applyBorder="1" applyAlignment="1">
      <alignment vertical="center"/>
    </xf>
    <xf numFmtId="164" fontId="6" fillId="0" borderId="8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/>
    </xf>
    <xf numFmtId="165" fontId="6" fillId="0" borderId="14" xfId="0" applyNumberFormat="1" applyFont="1" applyBorder="1" applyAlignment="1">
      <alignment horizontal="center" vertical="center"/>
    </xf>
    <xf numFmtId="0" fontId="15" fillId="0" borderId="0" xfId="0" applyFont="1"/>
    <xf numFmtId="164" fontId="0" fillId="0" borderId="0" xfId="0" applyNumberFormat="1"/>
    <xf numFmtId="0" fontId="6" fillId="0" borderId="0" xfId="0" applyFont="1" applyAlignment="1" applyProtection="1">
      <alignment horizontal="centerContinuous"/>
      <protection locked="0"/>
    </xf>
    <xf numFmtId="0" fontId="3" fillId="0" borderId="0" xfId="0" applyFont="1"/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Continuous" vertic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15" fillId="0" borderId="3" xfId="0" applyFont="1" applyBorder="1" applyAlignment="1">
      <alignment horizontal="centerContinuous" vertical="center"/>
    </xf>
    <xf numFmtId="0" fontId="7" fillId="0" borderId="10" xfId="0" applyFont="1" applyBorder="1"/>
    <xf numFmtId="0" fontId="7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0" fontId="6" fillId="0" borderId="11" xfId="0" applyFont="1" applyBorder="1" applyAlignment="1">
      <alignment horizontal="left" vertical="center"/>
    </xf>
    <xf numFmtId="0" fontId="6" fillId="0" borderId="1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64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5" fontId="11" fillId="0" borderId="0" xfId="1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17" fontId="10" fillId="0" borderId="7" xfId="0" applyNumberFormat="1" applyFont="1" applyBorder="1" applyAlignment="1">
      <alignment horizontal="center"/>
    </xf>
    <xf numFmtId="0" fontId="16" fillId="0" borderId="15" xfId="0" applyFont="1" applyBorder="1"/>
    <xf numFmtId="0" fontId="0" fillId="0" borderId="8" xfId="0" applyBorder="1"/>
    <xf numFmtId="164" fontId="6" fillId="0" borderId="19" xfId="0" applyNumberFormat="1" applyFont="1" applyBorder="1" applyAlignment="1">
      <alignment horizontal="center" vertical="center"/>
    </xf>
    <xf numFmtId="0" fontId="0" fillId="0" borderId="7" xfId="0" applyBorder="1"/>
    <xf numFmtId="0" fontId="5" fillId="0" borderId="0" xfId="0" applyFont="1" applyAlignment="1">
      <alignment horizontal="center"/>
    </xf>
    <xf numFmtId="165" fontId="0" fillId="0" borderId="0" xfId="1" applyNumberFormat="1" applyFont="1"/>
    <xf numFmtId="10" fontId="4" fillId="4" borderId="0" xfId="1" applyNumberFormat="1" applyFont="1" applyFill="1" applyBorder="1" applyAlignment="1">
      <alignment horizontal="center"/>
    </xf>
    <xf numFmtId="10" fontId="9" fillId="4" borderId="8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4" fillId="0" borderId="10" xfId="0" applyFont="1" applyBorder="1"/>
    <xf numFmtId="0" fontId="0" fillId="0" borderId="12" xfId="0" applyBorder="1"/>
    <xf numFmtId="0" fontId="14" fillId="0" borderId="10" xfId="0" applyFont="1" applyBorder="1" applyAlignment="1">
      <alignment horizontal="center" vertical="center"/>
    </xf>
    <xf numFmtId="165" fontId="14" fillId="0" borderId="0" xfId="1" applyNumberFormat="1" applyFont="1" applyBorder="1" applyAlignment="1">
      <alignment horizontal="center"/>
    </xf>
    <xf numFmtId="165" fontId="14" fillId="0" borderId="11" xfId="1" applyNumberFormat="1" applyFont="1" applyBorder="1" applyAlignment="1">
      <alignment horizontal="center"/>
    </xf>
    <xf numFmtId="165" fontId="7" fillId="0" borderId="11" xfId="1" applyNumberFormat="1" applyFont="1" applyBorder="1" applyAlignment="1">
      <alignment horizontal="center"/>
    </xf>
    <xf numFmtId="10" fontId="6" fillId="0" borderId="0" xfId="1" applyNumberFormat="1" applyFont="1" applyBorder="1" applyAlignment="1">
      <alignment horizontal="center"/>
    </xf>
    <xf numFmtId="0" fontId="7" fillId="0" borderId="12" xfId="0" applyFont="1" applyBorder="1"/>
    <xf numFmtId="0" fontId="7" fillId="0" borderId="7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0" fontId="15" fillId="0" borderId="7" xfId="0" applyFont="1" applyBorder="1" applyAlignment="1">
      <alignment horizontal="center"/>
    </xf>
    <xf numFmtId="17" fontId="9" fillId="0" borderId="7" xfId="0" applyNumberFormat="1" applyFont="1" applyBorder="1" applyAlignment="1">
      <alignment horizontal="center"/>
    </xf>
    <xf numFmtId="17" fontId="17" fillId="0" borderId="0" xfId="0" applyNumberFormat="1" applyFont="1" applyAlignment="1">
      <alignment horizontal="center"/>
    </xf>
    <xf numFmtId="0" fontId="17" fillId="0" borderId="11" xfId="0" applyFont="1" applyBorder="1" applyAlignment="1">
      <alignment horizontal="center"/>
    </xf>
    <xf numFmtId="164" fontId="18" fillId="0" borderId="0" xfId="0" applyNumberFormat="1" applyFont="1" applyAlignment="1">
      <alignment horizontal="center" vertical="center"/>
    </xf>
    <xf numFmtId="165" fontId="18" fillId="0" borderId="0" xfId="1" applyNumberFormat="1" applyFont="1" applyBorder="1" applyAlignment="1">
      <alignment horizontal="center" vertical="center"/>
    </xf>
    <xf numFmtId="165" fontId="18" fillId="0" borderId="11" xfId="1" applyNumberFormat="1" applyFont="1" applyBorder="1" applyAlignment="1">
      <alignment horizontal="center" vertical="center"/>
    </xf>
    <xf numFmtId="165" fontId="14" fillId="0" borderId="0" xfId="1" applyNumberFormat="1" applyFont="1" applyBorder="1" applyAlignment="1">
      <alignment horizontal="center" vertical="center"/>
    </xf>
    <xf numFmtId="165" fontId="7" fillId="0" borderId="11" xfId="1" applyNumberFormat="1" applyFont="1" applyBorder="1" applyAlignment="1">
      <alignment horizontal="center" vertical="center"/>
    </xf>
    <xf numFmtId="165" fontId="14" fillId="0" borderId="11" xfId="1" applyNumberFormat="1" applyFont="1" applyBorder="1" applyAlignment="1">
      <alignment horizontal="center" vertical="center"/>
    </xf>
    <xf numFmtId="17" fontId="18" fillId="0" borderId="0" xfId="0" applyNumberFormat="1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17" fontId="18" fillId="0" borderId="11" xfId="0" applyNumberFormat="1" applyFont="1" applyBorder="1" applyAlignment="1">
      <alignment horizontal="center" vertical="center"/>
    </xf>
    <xf numFmtId="10" fontId="18" fillId="0" borderId="0" xfId="1" applyNumberFormat="1" applyFont="1" applyBorder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5" fontId="19" fillId="0" borderId="0" xfId="1" applyNumberFormat="1" applyFont="1" applyBorder="1" applyAlignment="1">
      <alignment horizontal="center" vertical="center"/>
    </xf>
    <xf numFmtId="165" fontId="19" fillId="0" borderId="11" xfId="1" applyNumberFormat="1" applyFont="1" applyBorder="1" applyAlignment="1">
      <alignment horizontal="center" vertical="center"/>
    </xf>
    <xf numFmtId="164" fontId="19" fillId="0" borderId="7" xfId="0" applyNumberFormat="1" applyFont="1" applyBorder="1" applyAlignment="1">
      <alignment horizontal="center" vertical="center"/>
    </xf>
    <xf numFmtId="165" fontId="19" fillId="0" borderId="7" xfId="1" applyNumberFormat="1" applyFont="1" applyBorder="1" applyAlignment="1">
      <alignment horizontal="center" vertical="center"/>
    </xf>
    <xf numFmtId="165" fontId="18" fillId="0" borderId="14" xfId="1" applyNumberFormat="1" applyFont="1" applyBorder="1" applyAlignment="1">
      <alignment horizontal="center" vertical="center"/>
    </xf>
    <xf numFmtId="165" fontId="19" fillId="0" borderId="14" xfId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7" fontId="9" fillId="0" borderId="3" xfId="0" applyNumberFormat="1" applyFont="1" applyBorder="1" applyAlignment="1">
      <alignment horizontal="center"/>
    </xf>
    <xf numFmtId="166" fontId="0" fillId="0" borderId="0" xfId="0" applyNumberFormat="1"/>
    <xf numFmtId="10" fontId="9" fillId="0" borderId="0" xfId="1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17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106682</xdr:colOff>
      <xdr:row>0</xdr:row>
      <xdr:rowOff>104774</xdr:rowOff>
    </xdr:from>
    <xdr:to>
      <xdr:col>2</xdr:col>
      <xdr:colOff>752475</xdr:colOff>
      <xdr:row>5</xdr:row>
      <xdr:rowOff>133350</xdr:rowOff>
    </xdr:to>
    <xdr:sp macro="" textlink="">
      <xdr:nvSpPr>
        <xdr:cNvPr id="3" name="Texte 1">
          <a:extLst>
            <a:ext uri="{FF2B5EF4-FFF2-40B4-BE49-F238E27FC236}">
              <a16:creationId xmlns:a16="http://schemas.microsoft.com/office/drawing/2014/main" id="{99F61CB8-65F5-4F71-9A05-C6C6B9405B49}"/>
            </a:ext>
          </a:extLst>
        </xdr:cNvPr>
        <xdr:cNvSpPr>
          <a:spLocks noChangeArrowheads="1"/>
        </xdr:cNvSpPr>
      </xdr:nvSpPr>
      <xdr:spPr bwMode="auto">
        <a:xfrm>
          <a:off x="506732" y="104774"/>
          <a:ext cx="2569843" cy="990601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0" rIns="27432" bIns="22860" anchor="b" upright="1"/>
        <a:lstStyle/>
        <a:p>
          <a:pPr algn="ctr" rtl="0">
            <a:defRPr sz="1000"/>
          </a:pPr>
          <a:r>
            <a:rPr lang="fr-FR" sz="900" b="1" i="1" strike="noStrike">
              <a:solidFill>
                <a:srgbClr val="000000"/>
              </a:solidFill>
              <a:latin typeface="Times New Roman"/>
              <a:cs typeface="Times New Roman"/>
            </a:rPr>
            <a:t>REPUBLIQUE TUNISIENNE</a:t>
          </a:r>
        </a:p>
        <a:p>
          <a:pPr algn="ctr" rtl="0">
            <a:defRPr sz="1000"/>
          </a:pPr>
          <a:r>
            <a:rPr lang="fr-FR" sz="900" b="1" i="1" strike="noStrike">
              <a:solidFill>
                <a:srgbClr val="000000"/>
              </a:solidFill>
              <a:latin typeface="Times New Roman"/>
              <a:cs typeface="Times New Roman"/>
            </a:rPr>
            <a:t>****</a:t>
          </a:r>
        </a:p>
        <a:p>
          <a:pPr algn="ctr" rtl="0" eaLnBrk="1" fontAlgn="auto" latinLnBrk="0" hangingPunct="1"/>
          <a:r>
            <a:rPr lang="fr-FR" sz="900" b="1" i="1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MINISTERE  DE  L'ECONOMIE  ET </a:t>
          </a:r>
        </a:p>
        <a:p>
          <a:pPr algn="ctr" rtl="0" eaLnBrk="1" fontAlgn="auto" latinLnBrk="0" hangingPunct="1"/>
          <a:r>
            <a:rPr lang="fr-FR" sz="900" b="1" i="1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DE LA PLANIFICATION</a:t>
          </a:r>
        </a:p>
        <a:p>
          <a:pPr marL="0" indent="0" algn="ctr" rtl="0">
            <a:defRPr sz="1000"/>
          </a:pPr>
          <a:endParaRPr lang="fr-FR" sz="900" b="1" i="1" strike="noStrike">
            <a:solidFill>
              <a:srgbClr val="000000"/>
            </a:solidFill>
            <a:latin typeface="Times New Roman"/>
            <a:ea typeface="+mn-ea"/>
            <a:cs typeface="Times New Roman"/>
          </a:endParaRPr>
        </a:p>
        <a:p>
          <a:pPr algn="ctr" rtl="0">
            <a:defRPr sz="1000"/>
          </a:pPr>
          <a:r>
            <a:rPr lang="fr-FR" sz="900" b="1" i="1" strike="noStrike">
              <a:solidFill>
                <a:srgbClr val="000000"/>
              </a:solidFill>
              <a:latin typeface="Times New Roman"/>
              <a:cs typeface="Times New Roman"/>
            </a:rPr>
            <a:t>INSTITUT NATIONAL DE LA STATISTIQUE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0</xdr:row>
      <xdr:rowOff>146682</xdr:rowOff>
    </xdr:from>
    <xdr:to>
      <xdr:col>1</xdr:col>
      <xdr:colOff>447675</xdr:colOff>
      <xdr:row>5</xdr:row>
      <xdr:rowOff>190499</xdr:rowOff>
    </xdr:to>
    <xdr:sp macro="" textlink="">
      <xdr:nvSpPr>
        <xdr:cNvPr id="3" name="Texte 2">
          <a:extLst>
            <a:ext uri="{FF2B5EF4-FFF2-40B4-BE49-F238E27FC236}">
              <a16:creationId xmlns:a16="http://schemas.microsoft.com/office/drawing/2014/main" id="{BA7E4597-F4D8-44F0-AD25-363A62626CC8}"/>
            </a:ext>
          </a:extLst>
        </xdr:cNvPr>
        <xdr:cNvSpPr>
          <a:spLocks noChangeArrowheads="1"/>
        </xdr:cNvSpPr>
      </xdr:nvSpPr>
      <xdr:spPr bwMode="auto">
        <a:xfrm>
          <a:off x="152401" y="337182"/>
          <a:ext cx="2305049" cy="996317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1" strike="noStrike">
              <a:solidFill>
                <a:srgbClr val="000000"/>
              </a:solidFill>
              <a:latin typeface="Times New Roman"/>
              <a:cs typeface="Times New Roman"/>
            </a:rPr>
            <a:t>REPUBLIQUE TUNISIENNE</a:t>
          </a:r>
        </a:p>
        <a:p>
          <a:pPr rtl="0"/>
          <a:endParaRPr lang="fr-FR" sz="1100" b="1" i="1">
            <a:latin typeface="+mn-lt"/>
            <a:ea typeface="+mn-ea"/>
            <a:cs typeface="+mn-cs"/>
          </a:endParaRPr>
        </a:p>
        <a:p>
          <a:pPr marL="0" indent="0" algn="ctr" rtl="0" eaLnBrk="1" fontAlgn="auto" latinLnBrk="0" hangingPunct="1"/>
          <a:r>
            <a:rPr lang="fr-FR" sz="900" b="1" i="1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MINISTERE  DE  L'ECONOMIE  ET </a:t>
          </a:r>
        </a:p>
        <a:p>
          <a:pPr marL="0" indent="0" algn="ctr" rtl="0" eaLnBrk="1" fontAlgn="auto" latinLnBrk="0" hangingPunct="1"/>
          <a:r>
            <a:rPr lang="fr-FR" sz="900" b="1" i="1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DE LA PLANIFICATION</a:t>
          </a:r>
        </a:p>
        <a:p>
          <a:pPr marL="0" indent="0" algn="ctr" rtl="0" eaLnBrk="1" fontAlgn="auto" latinLnBrk="0" hangingPunct="1"/>
          <a:endParaRPr lang="fr-FR" sz="800" b="1" i="1" strike="noStrike">
            <a:solidFill>
              <a:srgbClr val="000000"/>
            </a:solidFill>
            <a:latin typeface="Times New Roman"/>
            <a:ea typeface="+mn-ea"/>
            <a:cs typeface="Times New Roman"/>
          </a:endParaRPr>
        </a:p>
        <a:p>
          <a:pPr marL="0" indent="0" algn="ctr" rtl="0" eaLnBrk="1" fontAlgn="auto" latinLnBrk="0" hangingPunct="1"/>
          <a:r>
            <a:rPr lang="fr-FR" sz="800" b="1" i="1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INSTITUT NATIONAL  DE  LA  STATISTIQUE</a:t>
          </a:r>
        </a:p>
        <a:p>
          <a:pPr rtl="0"/>
          <a:endParaRPr lang="fr-FR" sz="1100" b="1" i="1">
            <a:latin typeface="+mn-lt"/>
            <a:ea typeface="+mn-ea"/>
            <a:cs typeface="+mn-cs"/>
          </a:endParaRPr>
        </a:p>
        <a:p>
          <a:pPr rtl="0"/>
          <a:endParaRPr lang="fr-FR" sz="1100" b="1" i="1">
            <a:latin typeface="+mn-lt"/>
            <a:ea typeface="+mn-ea"/>
            <a:cs typeface="+mn-cs"/>
          </a:endParaRPr>
        </a:p>
        <a:p>
          <a:pPr rtl="0"/>
          <a:r>
            <a:rPr lang="fr-FR" sz="1100" b="1" i="1" baseline="0">
              <a:latin typeface="+mn-lt"/>
              <a:ea typeface="+mn-ea"/>
              <a:cs typeface="+mn-cs"/>
            </a:rPr>
            <a:t> </a:t>
          </a:r>
          <a:r>
            <a:rPr lang="fr-FR" sz="1100" b="1" i="1">
              <a:latin typeface="+mn-lt"/>
              <a:ea typeface="+mn-ea"/>
              <a:cs typeface="+mn-cs"/>
            </a:rPr>
            <a:t> </a:t>
          </a:r>
          <a:endParaRPr lang="fr-FR" sz="800"/>
        </a:p>
        <a:p>
          <a:pPr algn="ctr" rtl="0">
            <a:defRPr sz="1000"/>
          </a:pPr>
          <a:endParaRPr lang="fr-FR" sz="8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fr-FR" sz="6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289560</xdr:colOff>
      <xdr:row>1</xdr:row>
      <xdr:rowOff>0</xdr:rowOff>
    </xdr:from>
    <xdr:to>
      <xdr:col>2</xdr:col>
      <xdr:colOff>295275</xdr:colOff>
      <xdr:row>5</xdr:row>
      <xdr:rowOff>157005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48F22BB-D374-4A14-8C52-5EA03FDEE3D1}"/>
            </a:ext>
          </a:extLst>
        </xdr:cNvPr>
        <xdr:cNvSpPr txBox="1">
          <a:spLocks noChangeArrowheads="1"/>
        </xdr:cNvSpPr>
      </xdr:nvSpPr>
      <xdr:spPr bwMode="auto">
        <a:xfrm>
          <a:off x="508635" y="190500"/>
          <a:ext cx="2425065" cy="9094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Times New Roman"/>
              <a:cs typeface="Times New Roman"/>
            </a:rPr>
            <a:t>REPUBLIQUE TUNISIENNE</a:t>
          </a:r>
        </a:p>
        <a:p>
          <a:pPr algn="ctr" rtl="0">
            <a:defRPr sz="1000"/>
          </a:pPr>
          <a:endParaRPr lang="fr-FR" sz="8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 eaLnBrk="1" fontAlgn="auto" latinLnBrk="0" hangingPunct="1"/>
          <a:r>
            <a:rPr lang="fr-FR" sz="800" b="1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  MINISTERE  DE  L'ECONOMIE  ET </a:t>
          </a:r>
        </a:p>
        <a:p>
          <a:pPr algn="ctr" rtl="0" eaLnBrk="1" fontAlgn="auto" latinLnBrk="0" hangingPunct="1"/>
          <a:r>
            <a:rPr lang="fr-FR" sz="800" b="1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DE LA PLANIFICATION</a:t>
          </a:r>
        </a:p>
        <a:p>
          <a:pPr rtl="0"/>
          <a:r>
            <a:rPr lang="fr-FR" sz="1100" b="1" i="0">
              <a:latin typeface="+mn-lt"/>
              <a:ea typeface="+mn-ea"/>
              <a:cs typeface="+mn-cs"/>
            </a:rPr>
            <a:t> </a:t>
          </a:r>
          <a:endParaRPr lang="fr-FR" sz="800"/>
        </a:p>
        <a:p>
          <a:pPr marL="0" indent="0" algn="ctr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INSTITUT NATIONAL DE LA STATISTIQUE</a:t>
          </a:r>
        </a:p>
        <a:p>
          <a:pPr algn="ctr" rtl="0">
            <a:defRPr sz="1000"/>
          </a:pPr>
          <a:endParaRPr lang="fr-FR" sz="8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ctr" rtl="0">
            <a:defRPr sz="1000"/>
          </a:pPr>
          <a:endParaRPr lang="fr-FR" sz="8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1</xdr:row>
      <xdr:rowOff>0</xdr:rowOff>
    </xdr:from>
    <xdr:to>
      <xdr:col>1</xdr:col>
      <xdr:colOff>142875</xdr:colOff>
      <xdr:row>5</xdr:row>
      <xdr:rowOff>133350</xdr:rowOff>
    </xdr:to>
    <xdr:sp macro="" textlink="">
      <xdr:nvSpPr>
        <xdr:cNvPr id="3" name="Texte 1">
          <a:extLst>
            <a:ext uri="{FF2B5EF4-FFF2-40B4-BE49-F238E27FC236}">
              <a16:creationId xmlns:a16="http://schemas.microsoft.com/office/drawing/2014/main" id="{31D79401-49A8-45AD-BF85-BD2C14088B90}"/>
            </a:ext>
          </a:extLst>
        </xdr:cNvPr>
        <xdr:cNvSpPr txBox="1">
          <a:spLocks noChangeArrowheads="1"/>
        </xdr:cNvSpPr>
      </xdr:nvSpPr>
      <xdr:spPr bwMode="auto">
        <a:xfrm>
          <a:off x="167640" y="190500"/>
          <a:ext cx="2423160" cy="895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Times New Roman"/>
              <a:cs typeface="Times New Roman"/>
            </a:rPr>
            <a:t>REPUBLIQUE TUNISIENNE</a:t>
          </a:r>
        </a:p>
        <a:p>
          <a:pPr algn="ctr" rtl="0" eaLnBrk="1" fontAlgn="auto" latinLnBrk="0" hangingPunct="1"/>
          <a:endParaRPr lang="fr-FR" sz="1100" b="1" i="0">
            <a:latin typeface="+mn-lt"/>
            <a:ea typeface="+mn-ea"/>
            <a:cs typeface="+mn-cs"/>
          </a:endParaRPr>
        </a:p>
        <a:p>
          <a:pPr algn="ctr" rtl="0" eaLnBrk="1" fontAlgn="auto" latinLnBrk="0" hangingPunct="1"/>
          <a:r>
            <a:rPr lang="fr-FR" sz="800" b="1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    MINISTERE  DE  L'ECONOMIE  ET </a:t>
          </a:r>
        </a:p>
        <a:p>
          <a:pPr algn="ctr" rtl="0" eaLnBrk="1" fontAlgn="auto" latinLnBrk="0" hangingPunct="1"/>
          <a:r>
            <a:rPr lang="fr-FR" sz="800" b="1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DE LA PLANIFICATION</a:t>
          </a:r>
        </a:p>
        <a:p>
          <a:pPr algn="ctr" rtl="0">
            <a:defRPr sz="1000"/>
          </a:pPr>
          <a:endParaRPr lang="fr-FR" sz="8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fr-FR" sz="800" b="1" i="0" strike="noStrike">
              <a:solidFill>
                <a:srgbClr val="000000"/>
              </a:solidFill>
              <a:latin typeface="Times New Roman"/>
              <a:cs typeface="Times New Roman"/>
            </a:rPr>
            <a:t>INSTITUT NATIONAL DE LA STATISTIQUE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G51"/>
  <sheetViews>
    <sheetView tabSelected="1" workbookViewId="0">
      <selection activeCell="B13" sqref="B13:G13"/>
    </sheetView>
  </sheetViews>
  <sheetFormatPr baseColWidth="10" defaultColWidth="9.140625" defaultRowHeight="15" x14ac:dyDescent="0.25"/>
  <cols>
    <col min="1" max="1" width="6" customWidth="1"/>
    <col min="2" max="2" width="28.85546875" customWidth="1"/>
    <col min="3" max="7" width="11.85546875" customWidth="1"/>
  </cols>
  <sheetData>
    <row r="5" spans="2:7" ht="15.75" x14ac:dyDescent="0.25">
      <c r="F5" s="1"/>
    </row>
    <row r="6" spans="2:7" ht="15.75" x14ac:dyDescent="0.25">
      <c r="F6" s="1"/>
    </row>
    <row r="7" spans="2:7" ht="15.75" x14ac:dyDescent="0.25">
      <c r="F7" s="1"/>
    </row>
    <row r="8" spans="2:7" ht="12.75" customHeight="1" x14ac:dyDescent="0.25">
      <c r="F8" s="1"/>
    </row>
    <row r="9" spans="2:7" ht="17.25" customHeight="1" x14ac:dyDescent="0.25">
      <c r="B9" s="2" t="s">
        <v>0</v>
      </c>
      <c r="C9" s="2"/>
      <c r="D9" s="2"/>
      <c r="E9" s="3"/>
      <c r="F9" s="3"/>
      <c r="G9" s="3"/>
    </row>
    <row r="10" spans="2:7" ht="18.75" x14ac:dyDescent="0.3">
      <c r="B10" s="4" t="s">
        <v>1</v>
      </c>
      <c r="C10" s="5"/>
      <c r="D10" s="6"/>
      <c r="E10" s="7"/>
      <c r="F10" s="8"/>
      <c r="G10" s="7"/>
    </row>
    <row r="11" spans="2:7" ht="15.75" x14ac:dyDescent="0.25">
      <c r="B11" s="4"/>
      <c r="C11" s="4"/>
      <c r="D11" s="4"/>
      <c r="E11" s="7"/>
      <c r="F11" s="1"/>
      <c r="G11" s="7"/>
    </row>
    <row r="12" spans="2:7" ht="16.5" thickBot="1" x14ac:dyDescent="0.3">
      <c r="B12" s="4"/>
      <c r="C12" s="4"/>
      <c r="D12" s="4"/>
      <c r="E12" s="7"/>
      <c r="F12" s="1"/>
      <c r="G12" s="7"/>
    </row>
    <row r="13" spans="2:7" ht="16.5" thickBot="1" x14ac:dyDescent="0.3">
      <c r="B13" s="151" t="s">
        <v>74</v>
      </c>
      <c r="C13" s="152"/>
      <c r="D13" s="152"/>
      <c r="E13" s="152"/>
      <c r="F13" s="152"/>
      <c r="G13" s="153"/>
    </row>
    <row r="14" spans="2:7" ht="15.75" x14ac:dyDescent="0.25">
      <c r="B14" s="9"/>
      <c r="C14" s="9"/>
      <c r="D14" s="9"/>
      <c r="E14" s="10"/>
      <c r="F14" s="1"/>
      <c r="G14" s="10"/>
    </row>
    <row r="15" spans="2:7" x14ac:dyDescent="0.25">
      <c r="B15" s="9"/>
      <c r="C15" s="9"/>
      <c r="D15" s="9"/>
      <c r="E15" s="10"/>
      <c r="F15" s="10"/>
      <c r="G15" s="10"/>
    </row>
    <row r="16" spans="2:7" ht="20.25" customHeight="1" x14ac:dyDescent="0.25">
      <c r="B16" s="11" t="s">
        <v>2</v>
      </c>
      <c r="C16" s="12"/>
      <c r="D16" s="12"/>
      <c r="E16" s="7"/>
      <c r="F16" s="7"/>
      <c r="G16" s="7"/>
    </row>
    <row r="17" spans="2:7" x14ac:dyDescent="0.25">
      <c r="B17" s="13"/>
      <c r="C17" s="13"/>
      <c r="D17" s="13"/>
      <c r="E17" s="13"/>
      <c r="F17" s="13"/>
      <c r="G17" s="13"/>
    </row>
    <row r="18" spans="2:7" x14ac:dyDescent="0.25">
      <c r="B18" s="14" t="s">
        <v>3</v>
      </c>
      <c r="C18" s="13"/>
      <c r="D18" s="13"/>
      <c r="E18" s="13"/>
      <c r="F18" s="13"/>
      <c r="G18" s="13"/>
    </row>
    <row r="19" spans="2:7" ht="15.75" thickBot="1" x14ac:dyDescent="0.3">
      <c r="B19" s="15"/>
      <c r="C19" s="13"/>
      <c r="D19" s="13"/>
      <c r="E19" s="13"/>
      <c r="F19" s="13"/>
      <c r="G19" s="13"/>
    </row>
    <row r="20" spans="2:7" ht="16.5" thickTop="1" thickBot="1" x14ac:dyDescent="0.3">
      <c r="B20" s="16"/>
      <c r="C20" s="17" t="s">
        <v>4</v>
      </c>
      <c r="D20" s="17"/>
      <c r="E20" s="18"/>
      <c r="F20" s="17" t="s">
        <v>5</v>
      </c>
      <c r="G20" s="17"/>
    </row>
    <row r="21" spans="2:7" ht="15.75" thickTop="1" x14ac:dyDescent="0.25">
      <c r="B21" s="13"/>
      <c r="C21" s="19" t="s">
        <v>66</v>
      </c>
      <c r="D21" s="19" t="s">
        <v>67</v>
      </c>
      <c r="E21" s="19" t="s">
        <v>68</v>
      </c>
      <c r="F21" s="20" t="s">
        <v>6</v>
      </c>
      <c r="G21" s="20" t="s">
        <v>7</v>
      </c>
    </row>
    <row r="22" spans="2:7" x14ac:dyDescent="0.25">
      <c r="B22" s="15" t="s">
        <v>8</v>
      </c>
      <c r="C22" s="21">
        <f>C38+C46</f>
        <v>46404.572141382996</v>
      </c>
      <c r="D22" s="21">
        <f t="shared" ref="D22:E23" si="0">D38+D46</f>
        <v>46419.781898689005</v>
      </c>
      <c r="E22" s="21">
        <f t="shared" si="0"/>
        <v>50399.958597392993</v>
      </c>
      <c r="F22" s="150">
        <f>(D22-C22)/C22</f>
        <v>3.2776419658969898E-4</v>
      </c>
      <c r="G22" s="22">
        <f>(E22-D22)/D22</f>
        <v>8.574311502347659E-2</v>
      </c>
    </row>
    <row r="23" spans="2:7" ht="15" customHeight="1" x14ac:dyDescent="0.25">
      <c r="B23" s="15" t="s">
        <v>9</v>
      </c>
      <c r="C23" s="21">
        <f>C39+C47</f>
        <v>59902.007839114005</v>
      </c>
      <c r="D23" s="21">
        <f t="shared" si="0"/>
        <v>63146.740209228999</v>
      </c>
      <c r="E23" s="21">
        <f t="shared" si="0"/>
        <v>71396.974185284009</v>
      </c>
      <c r="F23" s="22">
        <f>(D23-C23)/C23</f>
        <v>5.4167339078679308E-2</v>
      </c>
      <c r="G23" s="22">
        <f>(E23-D23)/D23</f>
        <v>0.13065177946983278</v>
      </c>
    </row>
    <row r="24" spans="2:7" ht="15.75" customHeight="1" x14ac:dyDescent="0.25">
      <c r="B24" s="15"/>
      <c r="C24" s="13"/>
      <c r="D24" s="13"/>
      <c r="E24" s="13"/>
      <c r="F24" s="13"/>
      <c r="G24" s="13"/>
    </row>
    <row r="25" spans="2:7" x14ac:dyDescent="0.25">
      <c r="B25" s="15" t="s">
        <v>10</v>
      </c>
      <c r="C25" s="21">
        <f>C22-C23</f>
        <v>-13497.435697731009</v>
      </c>
      <c r="D25" s="21">
        <f>D22-D23</f>
        <v>-16726.958310539994</v>
      </c>
      <c r="E25" s="21">
        <f>E22-E23</f>
        <v>-20997.015587891015</v>
      </c>
      <c r="F25" s="23"/>
      <c r="G25" s="23"/>
    </row>
    <row r="26" spans="2:7" x14ac:dyDescent="0.25">
      <c r="B26" s="15" t="s">
        <v>11</v>
      </c>
      <c r="C26" s="24">
        <f>C22/C23</f>
        <v>0.77467473654668328</v>
      </c>
      <c r="D26" s="24">
        <f>D22/D23</f>
        <v>0.73510971025396932</v>
      </c>
      <c r="E26" s="24">
        <f>E22/E23</f>
        <v>0.70591168845053354</v>
      </c>
      <c r="F26" s="23"/>
      <c r="G26" s="23"/>
    </row>
    <row r="27" spans="2:7" x14ac:dyDescent="0.25">
      <c r="B27" s="15"/>
      <c r="C27" s="13"/>
      <c r="D27" s="13"/>
      <c r="E27" s="13"/>
      <c r="F27" s="13"/>
      <c r="G27" s="13"/>
    </row>
    <row r="28" spans="2:7" x14ac:dyDescent="0.25">
      <c r="B28" s="25"/>
      <c r="C28" s="26"/>
      <c r="D28" s="26"/>
      <c r="E28" s="26"/>
      <c r="F28" s="26"/>
      <c r="G28" s="26"/>
    </row>
    <row r="29" spans="2:7" ht="20.25" customHeight="1" x14ac:dyDescent="0.25">
      <c r="B29" s="25"/>
      <c r="C29" s="26"/>
      <c r="D29" s="26"/>
      <c r="E29" s="26"/>
      <c r="F29" s="26"/>
      <c r="G29" s="26"/>
    </row>
    <row r="30" spans="2:7" x14ac:dyDescent="0.25">
      <c r="B30" s="15"/>
      <c r="C30" s="13"/>
      <c r="D30" s="13"/>
      <c r="E30" s="13"/>
      <c r="F30" s="13"/>
      <c r="G30" s="13"/>
    </row>
    <row r="31" spans="2:7" x14ac:dyDescent="0.25">
      <c r="B31" s="11" t="s">
        <v>12</v>
      </c>
      <c r="C31" s="7"/>
      <c r="D31" s="7"/>
      <c r="E31" s="7"/>
      <c r="F31" s="7"/>
      <c r="G31" s="7"/>
    </row>
    <row r="32" spans="2:7" ht="15.75" thickBot="1" x14ac:dyDescent="0.3">
      <c r="B32" s="15"/>
      <c r="C32" s="13"/>
      <c r="D32" s="13"/>
      <c r="E32" s="13"/>
      <c r="F32" s="13"/>
      <c r="G32" s="13"/>
    </row>
    <row r="33" spans="2:7" ht="16.5" thickTop="1" thickBot="1" x14ac:dyDescent="0.3">
      <c r="B33" s="16"/>
      <c r="C33" s="17" t="s">
        <v>4</v>
      </c>
      <c r="D33" s="17"/>
      <c r="E33" s="17"/>
      <c r="F33" s="17" t="s">
        <v>5</v>
      </c>
      <c r="G33" s="17"/>
    </row>
    <row r="34" spans="2:7" ht="15.75" thickTop="1" x14ac:dyDescent="0.25">
      <c r="B34" s="13"/>
      <c r="C34" s="19" t="s">
        <v>66</v>
      </c>
      <c r="D34" s="19" t="s">
        <v>67</v>
      </c>
      <c r="E34" s="19" t="s">
        <v>68</v>
      </c>
      <c r="F34" s="20" t="s">
        <v>6</v>
      </c>
      <c r="G34" s="20" t="s">
        <v>7</v>
      </c>
    </row>
    <row r="35" spans="2:7" x14ac:dyDescent="0.25">
      <c r="B35" s="13"/>
      <c r="D35" s="13"/>
      <c r="E35" s="13"/>
      <c r="F35" s="13"/>
      <c r="G35" s="13"/>
    </row>
    <row r="36" spans="2:7" x14ac:dyDescent="0.25">
      <c r="B36" s="14" t="s">
        <v>13</v>
      </c>
      <c r="D36" s="13"/>
      <c r="E36" s="13"/>
      <c r="F36" s="13"/>
      <c r="G36" s="13"/>
    </row>
    <row r="37" spans="2:7" x14ac:dyDescent="0.25">
      <c r="B37" s="13"/>
      <c r="D37" s="13"/>
      <c r="E37" s="13"/>
      <c r="F37" s="13"/>
      <c r="G37" s="13"/>
    </row>
    <row r="38" spans="2:7" x14ac:dyDescent="0.25">
      <c r="B38" s="15" t="s">
        <v>8</v>
      </c>
      <c r="C38" s="21">
        <v>14517.127892005999</v>
      </c>
      <c r="D38" s="21">
        <v>12744.922843516</v>
      </c>
      <c r="E38" s="21">
        <v>14395.184380429</v>
      </c>
      <c r="F38" s="22">
        <f>(D38-C38)/C38</f>
        <v>-0.1220768365253489</v>
      </c>
      <c r="G38" s="22">
        <f>(E38-D38)/D38</f>
        <v>0.12948383895101986</v>
      </c>
    </row>
    <row r="39" spans="2:7" x14ac:dyDescent="0.25">
      <c r="B39" s="15" t="s">
        <v>9</v>
      </c>
      <c r="C39" s="21">
        <v>41347.633735790005</v>
      </c>
      <c r="D39" s="21">
        <v>43292.415603971</v>
      </c>
      <c r="E39" s="21">
        <v>49938.755351630003</v>
      </c>
      <c r="F39" s="22">
        <f>(D39-C39)/C39</f>
        <v>4.7034901213648304E-2</v>
      </c>
      <c r="G39" s="22">
        <f>(E39-D39)/D39</f>
        <v>0.1535220350940493</v>
      </c>
    </row>
    <row r="40" spans="2:7" x14ac:dyDescent="0.25">
      <c r="B40" s="15"/>
      <c r="D40" s="13"/>
      <c r="E40" s="13"/>
      <c r="F40" s="13"/>
      <c r="G40" s="13"/>
    </row>
    <row r="41" spans="2:7" x14ac:dyDescent="0.25">
      <c r="B41" s="15" t="s">
        <v>10</v>
      </c>
      <c r="C41" s="21">
        <f>C38-C39</f>
        <v>-26830.505843784005</v>
      </c>
      <c r="D41" s="21">
        <f>D38-D39</f>
        <v>-30547.492760454999</v>
      </c>
      <c r="E41" s="21">
        <f>E38-E39</f>
        <v>-35543.570971200999</v>
      </c>
      <c r="F41" s="27"/>
      <c r="G41" s="13"/>
    </row>
    <row r="42" spans="2:7" x14ac:dyDescent="0.25">
      <c r="B42" s="15" t="s">
        <v>11</v>
      </c>
      <c r="C42" s="24">
        <f>C38/C39</f>
        <v>0.35109936362428767</v>
      </c>
      <c r="D42" s="24">
        <f>D38/D39</f>
        <v>0.29439158489338191</v>
      </c>
      <c r="E42" s="24">
        <f>E38/E39</f>
        <v>0.28825677130055144</v>
      </c>
      <c r="F42" s="13"/>
      <c r="G42" s="13"/>
    </row>
    <row r="43" spans="2:7" x14ac:dyDescent="0.25">
      <c r="B43" s="13"/>
      <c r="D43" s="13"/>
      <c r="E43" s="13"/>
      <c r="F43" s="13"/>
      <c r="G43" s="13"/>
    </row>
    <row r="44" spans="2:7" x14ac:dyDescent="0.25">
      <c r="B44" s="14" t="s">
        <v>14</v>
      </c>
      <c r="D44" s="13"/>
      <c r="E44" s="13"/>
      <c r="F44" s="13"/>
      <c r="G44" s="13"/>
    </row>
    <row r="45" spans="2:7" x14ac:dyDescent="0.25">
      <c r="B45" s="13"/>
      <c r="C45" s="21"/>
      <c r="D45" s="21"/>
      <c r="E45" s="21"/>
      <c r="F45" s="13"/>
      <c r="G45" s="13"/>
    </row>
    <row r="46" spans="2:7" x14ac:dyDescent="0.25">
      <c r="B46" s="15" t="s">
        <v>8</v>
      </c>
      <c r="C46" s="21">
        <v>31887.444249376997</v>
      </c>
      <c r="D46" s="21">
        <v>33674.859055173001</v>
      </c>
      <c r="E46" s="21">
        <v>36004.774216963997</v>
      </c>
      <c r="F46" s="22">
        <f>(D46-C46)/C46</f>
        <v>5.6053874741966075E-2</v>
      </c>
      <c r="G46" s="22">
        <f>(E46-D46)/D46</f>
        <v>6.9188564619488233E-2</v>
      </c>
    </row>
    <row r="47" spans="2:7" x14ac:dyDescent="0.25">
      <c r="B47" s="15" t="s">
        <v>9</v>
      </c>
      <c r="C47" s="21">
        <v>18554.374103324</v>
      </c>
      <c r="D47" s="21">
        <v>19854.324605258</v>
      </c>
      <c r="E47" s="21">
        <v>21458.218833654002</v>
      </c>
      <c r="F47" s="22">
        <f>(D47-C47)/C47</f>
        <v>7.0061673581385556E-2</v>
      </c>
      <c r="G47" s="22">
        <f>(E47-D47)/D47</f>
        <v>8.0783117042986421E-2</v>
      </c>
    </row>
    <row r="48" spans="2:7" x14ac:dyDescent="0.25">
      <c r="B48" s="15"/>
      <c r="C48" s="28"/>
      <c r="D48" s="13"/>
      <c r="E48" s="13"/>
      <c r="F48" s="13"/>
      <c r="G48" s="13"/>
    </row>
    <row r="49" spans="2:7" x14ac:dyDescent="0.25">
      <c r="B49" s="15" t="s">
        <v>10</v>
      </c>
      <c r="C49" s="21">
        <f>C46-C47</f>
        <v>13333.070146052996</v>
      </c>
      <c r="D49" s="21">
        <f t="shared" ref="D49:E49" si="1">D46-D47</f>
        <v>13820.534449915001</v>
      </c>
      <c r="E49" s="21">
        <f t="shared" si="1"/>
        <v>14546.555383309995</v>
      </c>
      <c r="F49" s="13"/>
      <c r="G49" s="13"/>
    </row>
    <row r="50" spans="2:7" x14ac:dyDescent="0.25">
      <c r="B50" s="15" t="s">
        <v>11</v>
      </c>
      <c r="C50" s="24">
        <f>C46/C47</f>
        <v>1.718594444189006</v>
      </c>
      <c r="D50" s="24">
        <f>D46/D47</f>
        <v>1.6960969322650705</v>
      </c>
      <c r="E50" s="24">
        <f>E46/E47</f>
        <v>1.6779013438196417</v>
      </c>
      <c r="F50" s="13"/>
      <c r="G50" s="13"/>
    </row>
    <row r="51" spans="2:7" x14ac:dyDescent="0.25">
      <c r="B51" s="13"/>
      <c r="D51" s="13"/>
      <c r="E51" s="13"/>
      <c r="F51" s="13"/>
      <c r="G51" s="13"/>
    </row>
  </sheetData>
  <mergeCells count="1">
    <mergeCell ref="B13:G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C8C2-36D6-4D7C-9217-E3E76B11E736}">
  <sheetPr>
    <pageSetUpPr fitToPage="1"/>
  </sheetPr>
  <dimension ref="A1:G53"/>
  <sheetViews>
    <sheetView topLeftCell="A33" workbookViewId="0">
      <selection activeCell="J18" sqref="J18"/>
    </sheetView>
  </sheetViews>
  <sheetFormatPr baseColWidth="10" defaultRowHeight="15" x14ac:dyDescent="0.25"/>
  <cols>
    <col min="1" max="1" width="31.85546875" customWidth="1"/>
    <col min="2" max="4" width="15" customWidth="1"/>
  </cols>
  <sheetData>
    <row r="1" spans="1:6" x14ac:dyDescent="0.25">
      <c r="A1" s="29"/>
      <c r="B1" s="30"/>
      <c r="C1" s="30"/>
      <c r="D1" s="30"/>
      <c r="E1" s="30"/>
      <c r="F1" s="30"/>
    </row>
    <row r="2" spans="1:6" x14ac:dyDescent="0.25">
      <c r="A2" s="29"/>
      <c r="B2" s="30"/>
      <c r="C2" s="30"/>
      <c r="D2" s="30"/>
      <c r="E2" s="30"/>
      <c r="F2" s="30"/>
    </row>
    <row r="3" spans="1:6" x14ac:dyDescent="0.25">
      <c r="A3" s="29"/>
      <c r="B3" s="30"/>
      <c r="C3" s="30"/>
      <c r="D3" s="30"/>
      <c r="E3" s="30"/>
      <c r="F3" s="30"/>
    </row>
    <row r="4" spans="1:6" x14ac:dyDescent="0.25">
      <c r="A4" s="29"/>
      <c r="B4" s="30"/>
      <c r="C4" s="30"/>
      <c r="D4" s="30"/>
      <c r="E4" s="30"/>
      <c r="F4" s="30"/>
    </row>
    <row r="5" spans="1:6" x14ac:dyDescent="0.25">
      <c r="A5" s="29"/>
      <c r="B5" s="30"/>
      <c r="C5" s="30"/>
      <c r="D5" s="30"/>
      <c r="E5" s="30"/>
      <c r="F5" s="30"/>
    </row>
    <row r="6" spans="1:6" x14ac:dyDescent="0.25">
      <c r="A6" s="29"/>
      <c r="B6" s="30"/>
      <c r="C6" s="30"/>
      <c r="D6" s="30"/>
      <c r="E6" s="30"/>
      <c r="F6" s="30"/>
    </row>
    <row r="7" spans="1:6" x14ac:dyDescent="0.25">
      <c r="A7" s="29"/>
      <c r="B7" s="30"/>
      <c r="C7" s="30"/>
      <c r="D7" s="30"/>
      <c r="E7" s="30"/>
      <c r="F7" s="30"/>
    </row>
    <row r="8" spans="1:6" x14ac:dyDescent="0.25">
      <c r="A8" s="29"/>
      <c r="B8" s="30"/>
      <c r="C8" s="30"/>
      <c r="D8" s="30"/>
      <c r="E8" s="30"/>
      <c r="F8" s="30"/>
    </row>
    <row r="9" spans="1:6" ht="18.75" x14ac:dyDescent="0.3">
      <c r="A9" s="154" t="s">
        <v>58</v>
      </c>
      <c r="B9" s="154"/>
      <c r="C9" s="154"/>
      <c r="D9" s="154"/>
      <c r="E9" s="154"/>
      <c r="F9" s="154"/>
    </row>
    <row r="10" spans="1:6" x14ac:dyDescent="0.25">
      <c r="A10" s="31"/>
      <c r="B10" s="32"/>
      <c r="C10" s="32"/>
      <c r="D10" s="32"/>
      <c r="E10" s="32"/>
      <c r="F10" s="32"/>
    </row>
    <row r="11" spans="1:6" x14ac:dyDescent="0.25">
      <c r="A11" s="33" t="s">
        <v>15</v>
      </c>
      <c r="B11" s="33" t="s">
        <v>59</v>
      </c>
      <c r="C11" s="33" t="s">
        <v>59</v>
      </c>
      <c r="D11" s="33" t="s">
        <v>59</v>
      </c>
      <c r="E11" s="155" t="s">
        <v>16</v>
      </c>
      <c r="F11" s="155"/>
    </row>
    <row r="12" spans="1:6" x14ac:dyDescent="0.25">
      <c r="A12" s="34"/>
      <c r="B12" s="33">
        <v>2024</v>
      </c>
      <c r="C12" s="33">
        <v>2025</v>
      </c>
      <c r="D12" s="33">
        <v>2026</v>
      </c>
      <c r="E12" s="33" t="s">
        <v>7</v>
      </c>
      <c r="F12" s="33" t="s">
        <v>6</v>
      </c>
    </row>
    <row r="13" spans="1:6" x14ac:dyDescent="0.25">
      <c r="A13" s="31"/>
      <c r="B13" s="31"/>
      <c r="C13" s="31"/>
      <c r="D13" s="31"/>
      <c r="E13" s="31"/>
      <c r="F13" s="31"/>
    </row>
    <row r="14" spans="1:6" x14ac:dyDescent="0.25">
      <c r="A14" s="35" t="s">
        <v>17</v>
      </c>
      <c r="B14" s="31"/>
      <c r="C14" s="31"/>
      <c r="D14" s="31"/>
      <c r="E14" s="31"/>
      <c r="F14" s="31"/>
    </row>
    <row r="15" spans="1:6" x14ac:dyDescent="0.25">
      <c r="A15" s="36" t="s">
        <v>18</v>
      </c>
      <c r="B15" s="37">
        <v>6563.5248807170001</v>
      </c>
      <c r="C15" s="37">
        <v>5475.9799779470004</v>
      </c>
      <c r="D15" s="37">
        <v>6567.6002348680004</v>
      </c>
      <c r="E15" s="38">
        <f>+(C15-B15)/B15</f>
        <v>-0.16569525103273414</v>
      </c>
      <c r="F15" s="38">
        <f>+(D15-C15)/C15</f>
        <v>0.19934701392576298</v>
      </c>
    </row>
    <row r="16" spans="1:6" x14ac:dyDescent="0.25">
      <c r="A16" s="36" t="s">
        <v>19</v>
      </c>
      <c r="B16" s="37">
        <v>5034.3791280969999</v>
      </c>
      <c r="C16" s="37">
        <v>4854.6899583750001</v>
      </c>
      <c r="D16" s="37">
        <v>5647.8284476280005</v>
      </c>
      <c r="E16" s="38">
        <f>+(C16-B16)/B16</f>
        <v>-3.5692419094769792E-2</v>
      </c>
      <c r="F16" s="38">
        <f>+(D16-C16)/C16</f>
        <v>0.16337572451660456</v>
      </c>
    </row>
    <row r="17" spans="1:7" x14ac:dyDescent="0.25">
      <c r="A17" s="31"/>
      <c r="B17" s="31"/>
      <c r="C17" s="31"/>
      <c r="D17" s="31"/>
      <c r="E17" s="31"/>
      <c r="F17" s="31"/>
    </row>
    <row r="18" spans="1:7" x14ac:dyDescent="0.25">
      <c r="A18" s="36" t="s">
        <v>20</v>
      </c>
      <c r="B18" s="37">
        <f>+B15-B16</f>
        <v>1529.1457526200002</v>
      </c>
      <c r="C18" s="37">
        <f>+C15-C16</f>
        <v>621.29001957200035</v>
      </c>
      <c r="D18" s="37">
        <f>+D15-D16</f>
        <v>919.77178723999987</v>
      </c>
      <c r="E18" s="31"/>
      <c r="F18" s="31"/>
      <c r="G18" s="100"/>
    </row>
    <row r="19" spans="1:7" x14ac:dyDescent="0.25">
      <c r="A19" s="36" t="s">
        <v>21</v>
      </c>
      <c r="B19" s="38">
        <f>+B15/B16</f>
        <v>1.3037406825572191</v>
      </c>
      <c r="C19" s="38">
        <f>+C15/C16</f>
        <v>1.1279772807118589</v>
      </c>
      <c r="D19" s="38">
        <f>+D15/D16</f>
        <v>1.1628540590014362</v>
      </c>
      <c r="E19" s="31"/>
      <c r="F19" s="31"/>
    </row>
    <row r="20" spans="1:7" x14ac:dyDescent="0.25">
      <c r="A20" s="31"/>
      <c r="B20" s="31"/>
      <c r="C20" s="31"/>
      <c r="D20" s="31"/>
      <c r="E20" s="31"/>
      <c r="F20" s="31"/>
    </row>
    <row r="21" spans="1:7" x14ac:dyDescent="0.25">
      <c r="A21" s="35" t="s">
        <v>22</v>
      </c>
      <c r="B21" s="31"/>
      <c r="C21" s="31"/>
      <c r="D21" s="31"/>
      <c r="F21" s="31"/>
    </row>
    <row r="22" spans="1:7" x14ac:dyDescent="0.25">
      <c r="A22" s="36" t="s">
        <v>18</v>
      </c>
      <c r="B22" s="37">
        <v>14691.442701250999</v>
      </c>
      <c r="C22" s="37">
        <v>16550.015724322999</v>
      </c>
      <c r="D22" s="37">
        <v>18364.373578685001</v>
      </c>
      <c r="E22" s="38">
        <f>+(C22-B22)/B22</f>
        <v>0.12650718250521031</v>
      </c>
      <c r="F22" s="38">
        <f>+(D22-C22)/C22</f>
        <v>0.1096287692159411</v>
      </c>
    </row>
    <row r="23" spans="1:7" x14ac:dyDescent="0.25">
      <c r="A23" s="36" t="s">
        <v>19</v>
      </c>
      <c r="B23" s="37">
        <v>19922.305076182998</v>
      </c>
      <c r="C23" s="37">
        <v>21540.812266257999</v>
      </c>
      <c r="D23" s="37">
        <v>23606.115378577</v>
      </c>
      <c r="E23" s="38">
        <f>+(C23-B23)/B23</f>
        <v>8.1240960013704289E-2</v>
      </c>
      <c r="F23" s="38">
        <f>+(D23-C23)/C23</f>
        <v>9.5878608791096401E-2</v>
      </c>
    </row>
    <row r="24" spans="1:7" x14ac:dyDescent="0.25">
      <c r="A24" s="39"/>
      <c r="B24" s="31"/>
      <c r="C24" s="31"/>
      <c r="D24" s="31"/>
      <c r="E24" s="31"/>
      <c r="F24" s="31"/>
    </row>
    <row r="25" spans="1:7" x14ac:dyDescent="0.25">
      <c r="A25" s="36" t="s">
        <v>20</v>
      </c>
      <c r="B25" s="37">
        <f>+B22-B23</f>
        <v>-5230.8623749319995</v>
      </c>
      <c r="C25" s="37">
        <f>+C22-C23</f>
        <v>-4990.7965419350003</v>
      </c>
      <c r="D25" s="37">
        <f>+D22-D23</f>
        <v>-5241.7417998919991</v>
      </c>
      <c r="E25" s="31"/>
      <c r="F25" s="31"/>
      <c r="G25" s="100"/>
    </row>
    <row r="26" spans="1:7" x14ac:dyDescent="0.25">
      <c r="A26" s="36" t="s">
        <v>21</v>
      </c>
      <c r="B26" s="38">
        <f>+B22/B23</f>
        <v>0.73743689021279646</v>
      </c>
      <c r="C26" s="38">
        <f>+C22/C23</f>
        <v>0.76830973315928786</v>
      </c>
      <c r="D26" s="38">
        <f>+D22/D23</f>
        <v>0.77794983563246578</v>
      </c>
      <c r="E26" s="31"/>
      <c r="F26" s="31"/>
    </row>
    <row r="27" spans="1:7" x14ac:dyDescent="0.25">
      <c r="A27" s="31"/>
      <c r="B27" s="31"/>
      <c r="C27" s="31"/>
      <c r="D27" s="31"/>
      <c r="E27" s="31"/>
      <c r="F27" s="31"/>
    </row>
    <row r="28" spans="1:7" x14ac:dyDescent="0.25">
      <c r="A28" s="35" t="s">
        <v>23</v>
      </c>
      <c r="B28" s="31"/>
      <c r="C28" s="31"/>
      <c r="D28" s="31"/>
      <c r="E28" s="31"/>
      <c r="F28" s="31"/>
    </row>
    <row r="29" spans="1:7" x14ac:dyDescent="0.25">
      <c r="A29" s="36" t="s">
        <v>18</v>
      </c>
      <c r="B29" s="37">
        <v>8722.2723715129996</v>
      </c>
      <c r="C29" s="37">
        <v>8843.3198328990002</v>
      </c>
      <c r="D29" s="37">
        <v>8839.3722417940007</v>
      </c>
      <c r="E29" s="38">
        <f>+(C29-B29)/B29</f>
        <v>1.3877973104960859E-2</v>
      </c>
      <c r="F29" s="101">
        <f>+(D29-C29)/C29</f>
        <v>-4.4639243854028459E-4</v>
      </c>
    </row>
    <row r="30" spans="1:7" x14ac:dyDescent="0.25">
      <c r="A30" s="36" t="s">
        <v>19</v>
      </c>
      <c r="B30" s="37">
        <v>9931.7374863179994</v>
      </c>
      <c r="C30" s="37">
        <v>11536.978114775</v>
      </c>
      <c r="D30" s="37">
        <v>12262.074444884</v>
      </c>
      <c r="E30" s="38">
        <f>+(C30-B30)/B30</f>
        <v>0.1616273719143691</v>
      </c>
      <c r="F30" s="38">
        <f>+(D30-C30)/C30</f>
        <v>6.2849762121018019E-2</v>
      </c>
    </row>
    <row r="31" spans="1:7" x14ac:dyDescent="0.25">
      <c r="A31" s="39"/>
      <c r="B31" s="31"/>
      <c r="C31" s="31"/>
      <c r="D31" s="31"/>
      <c r="E31" s="31"/>
      <c r="F31" s="31"/>
    </row>
    <row r="32" spans="1:7" x14ac:dyDescent="0.25">
      <c r="A32" s="36" t="s">
        <v>20</v>
      </c>
      <c r="B32" s="37">
        <f>+B29-B30</f>
        <v>-1209.4651148049998</v>
      </c>
      <c r="C32" s="37">
        <f>+C29-C30</f>
        <v>-2693.6582818759998</v>
      </c>
      <c r="D32" s="37">
        <f>+D29-D30</f>
        <v>-3422.7022030899989</v>
      </c>
      <c r="E32" s="31"/>
      <c r="F32" s="31"/>
      <c r="G32" s="100"/>
    </row>
    <row r="33" spans="1:7" x14ac:dyDescent="0.25">
      <c r="A33" s="36" t="s">
        <v>21</v>
      </c>
      <c r="B33" s="38">
        <f>+B29/B30</f>
        <v>0.87822220266381756</v>
      </c>
      <c r="C33" s="38">
        <f>+C29/C30</f>
        <v>0.76651959853973139</v>
      </c>
      <c r="D33" s="38">
        <f>+D29/D30</f>
        <v>0.7208708674478792</v>
      </c>
      <c r="E33" s="31"/>
      <c r="F33" s="31"/>
    </row>
    <row r="34" spans="1:7" x14ac:dyDescent="0.25">
      <c r="A34" s="35"/>
      <c r="B34" s="31"/>
      <c r="C34" s="31"/>
      <c r="D34" s="31"/>
      <c r="E34" s="31"/>
      <c r="F34" s="31"/>
    </row>
    <row r="35" spans="1:7" x14ac:dyDescent="0.25">
      <c r="A35" s="35" t="s">
        <v>24</v>
      </c>
      <c r="B35" s="31"/>
      <c r="C35" s="31"/>
      <c r="D35" s="31"/>
      <c r="E35" s="31"/>
      <c r="F35" s="31"/>
    </row>
    <row r="36" spans="1:7" x14ac:dyDescent="0.25">
      <c r="A36" s="36" t="s">
        <v>18</v>
      </c>
      <c r="B36" s="37">
        <v>13422.024072787</v>
      </c>
      <c r="C36" s="37">
        <v>13572.828388329999</v>
      </c>
      <c r="D36" s="37">
        <v>13798.718389481</v>
      </c>
      <c r="E36" s="38">
        <f>+(C36-B36)/B36</f>
        <v>1.1235586728588327E-2</v>
      </c>
      <c r="F36" s="38">
        <f>+(D36-C36)/C36</f>
        <v>1.6642809787915904E-2</v>
      </c>
    </row>
    <row r="37" spans="1:7" x14ac:dyDescent="0.25">
      <c r="A37" s="36" t="s">
        <v>19</v>
      </c>
      <c r="B37" s="37">
        <v>13586.166425576999</v>
      </c>
      <c r="C37" s="37">
        <v>15130.240921192</v>
      </c>
      <c r="D37" s="37">
        <v>16571.024012776001</v>
      </c>
      <c r="E37" s="38">
        <f>+(C37-B37)/B37</f>
        <v>0.11365049177582298</v>
      </c>
      <c r="F37" s="38">
        <f>+(D37-C37)/C37</f>
        <v>9.5225389938502825E-2</v>
      </c>
    </row>
    <row r="38" spans="1:7" x14ac:dyDescent="0.25">
      <c r="A38" s="39"/>
      <c r="B38" s="31"/>
      <c r="C38" s="31"/>
      <c r="D38" s="31"/>
      <c r="E38" s="31"/>
      <c r="F38" s="31"/>
    </row>
    <row r="39" spans="1:7" x14ac:dyDescent="0.25">
      <c r="A39" s="36" t="s">
        <v>20</v>
      </c>
      <c r="B39" s="37">
        <f>+B36-B37</f>
        <v>-164.14235278999877</v>
      </c>
      <c r="C39" s="37">
        <f>+C36-C37</f>
        <v>-1557.4125328620012</v>
      </c>
      <c r="D39" s="37">
        <f>+D36-D37</f>
        <v>-2772.3056232950003</v>
      </c>
      <c r="E39" s="31"/>
      <c r="F39" s="31"/>
      <c r="G39" s="100"/>
    </row>
    <row r="40" spans="1:7" x14ac:dyDescent="0.25">
      <c r="A40" s="36" t="s">
        <v>21</v>
      </c>
      <c r="B40" s="38">
        <f>+B36/B37</f>
        <v>0.98791842027777699</v>
      </c>
      <c r="C40" s="38">
        <f>+C36/C37</f>
        <v>0.89706624362599352</v>
      </c>
      <c r="D40" s="38">
        <f>+D36/D37</f>
        <v>0.83270161088671435</v>
      </c>
      <c r="E40" s="31"/>
      <c r="F40" s="31"/>
    </row>
    <row r="41" spans="1:7" x14ac:dyDescent="0.25">
      <c r="A41" s="31"/>
      <c r="B41" s="31"/>
      <c r="C41" s="31"/>
      <c r="D41" s="31"/>
      <c r="E41" s="31"/>
      <c r="F41" s="31"/>
    </row>
    <row r="42" spans="1:7" x14ac:dyDescent="0.25">
      <c r="A42" s="35" t="s">
        <v>25</v>
      </c>
      <c r="B42" s="31"/>
      <c r="C42" s="31"/>
      <c r="D42" s="31"/>
      <c r="E42" s="31"/>
      <c r="F42" s="31"/>
    </row>
    <row r="43" spans="1:7" x14ac:dyDescent="0.25">
      <c r="A43" s="36" t="s">
        <v>18</v>
      </c>
      <c r="B43" s="37">
        <v>3005.308115115</v>
      </c>
      <c r="C43" s="37">
        <v>1977.6379751899999</v>
      </c>
      <c r="D43" s="37">
        <v>2829.8941525649998</v>
      </c>
      <c r="E43" s="38">
        <f>+(C43-B43)/B43</f>
        <v>-0.34195167369242457</v>
      </c>
      <c r="F43" s="38">
        <f>+(D43-C43)/C43</f>
        <v>0.43094650692734604</v>
      </c>
      <c r="G43" s="100"/>
    </row>
    <row r="44" spans="1:7" x14ac:dyDescent="0.25">
      <c r="A44" s="36" t="s">
        <v>19</v>
      </c>
      <c r="B44" s="37">
        <v>11427.419722939001</v>
      </c>
      <c r="C44" s="37">
        <v>10084.018948629</v>
      </c>
      <c r="D44" s="37">
        <v>13309.931901419</v>
      </c>
      <c r="E44" s="38">
        <f>+(C44-B44)/B44</f>
        <v>-0.11755941471313121</v>
      </c>
      <c r="F44" s="38">
        <f>+(D44-C44)/C44</f>
        <v>0.31990349970817816</v>
      </c>
    </row>
    <row r="45" spans="1:7" x14ac:dyDescent="0.25">
      <c r="A45" s="39"/>
      <c r="B45" s="31"/>
      <c r="C45" s="31"/>
      <c r="D45" s="31"/>
      <c r="E45" s="31"/>
      <c r="F45" s="31"/>
    </row>
    <row r="46" spans="1:7" x14ac:dyDescent="0.25">
      <c r="A46" s="36" t="s">
        <v>20</v>
      </c>
      <c r="B46" s="37">
        <f>+B43-B44</f>
        <v>-8422.1116078240011</v>
      </c>
      <c r="C46" s="37">
        <f>+C43-C44</f>
        <v>-8106.3809734389997</v>
      </c>
      <c r="D46" s="37">
        <f>+D43-D44</f>
        <v>-10480.037748854</v>
      </c>
      <c r="E46" s="31"/>
      <c r="F46" s="31"/>
      <c r="G46" s="100"/>
    </row>
    <row r="47" spans="1:7" x14ac:dyDescent="0.25">
      <c r="A47" s="36" t="s">
        <v>21</v>
      </c>
      <c r="B47" s="38">
        <f>+B43/B44</f>
        <v>0.2629909627877105</v>
      </c>
      <c r="C47" s="38">
        <f>+C43/C44</f>
        <v>0.19611605107692454</v>
      </c>
      <c r="D47" s="38">
        <f>+D43/D44</f>
        <v>0.21261522399399344</v>
      </c>
      <c r="E47" s="31"/>
      <c r="F47" s="31"/>
    </row>
    <row r="48" spans="1:7" ht="15.75" thickBot="1" x14ac:dyDescent="0.3">
      <c r="B48" s="31"/>
      <c r="C48" s="31"/>
      <c r="D48" s="31"/>
      <c r="E48" s="31"/>
      <c r="F48" s="31"/>
    </row>
    <row r="49" spans="1:6" x14ac:dyDescent="0.25">
      <c r="A49" s="40" t="s">
        <v>26</v>
      </c>
      <c r="B49" s="41">
        <f t="shared" ref="B49:D50" si="0">SUM(B15+B22+B29+B36+B43)</f>
        <v>46404.572141382989</v>
      </c>
      <c r="C49" s="41">
        <f t="shared" si="0"/>
        <v>46419.781898688998</v>
      </c>
      <c r="D49" s="41">
        <f t="shared" si="0"/>
        <v>50399.958597393008</v>
      </c>
      <c r="E49" s="102">
        <f>+(C49-B49)/B49</f>
        <v>3.2776419658969903E-4</v>
      </c>
      <c r="F49" s="42">
        <f t="shared" ref="E49:F52" si="1">+(D49-C49)/C49</f>
        <v>8.5743115023477076E-2</v>
      </c>
    </row>
    <row r="50" spans="1:6" x14ac:dyDescent="0.25">
      <c r="A50" s="35" t="s">
        <v>27</v>
      </c>
      <c r="B50" s="43">
        <f t="shared" si="0"/>
        <v>59902.007839113998</v>
      </c>
      <c r="C50" s="43">
        <f t="shared" si="0"/>
        <v>63146.740209228999</v>
      </c>
      <c r="D50" s="43">
        <f t="shared" si="0"/>
        <v>71396.974185283994</v>
      </c>
      <c r="E50" s="44">
        <f t="shared" si="1"/>
        <v>5.416733907867944E-2</v>
      </c>
      <c r="F50" s="44">
        <f t="shared" si="1"/>
        <v>0.13065177946983256</v>
      </c>
    </row>
    <row r="51" spans="1:6" x14ac:dyDescent="0.25">
      <c r="A51" s="31"/>
      <c r="B51" s="31"/>
      <c r="C51" s="31"/>
      <c r="D51" s="31"/>
      <c r="E51" s="35"/>
      <c r="F51" s="35"/>
    </row>
    <row r="52" spans="1:6" x14ac:dyDescent="0.25">
      <c r="A52" s="35" t="s">
        <v>28</v>
      </c>
      <c r="B52" s="43">
        <f t="shared" ref="B52:D52" si="2">+B49-B50</f>
        <v>-13497.435697731009</v>
      </c>
      <c r="C52" s="43">
        <f t="shared" si="2"/>
        <v>-16726.958310540002</v>
      </c>
      <c r="D52" s="43">
        <f t="shared" si="2"/>
        <v>-20997.015587890986</v>
      </c>
      <c r="E52" s="44">
        <f t="shared" si="1"/>
        <v>0.23926934605451705</v>
      </c>
      <c r="F52" s="44">
        <f t="shared" si="1"/>
        <v>0.25527996172862666</v>
      </c>
    </row>
    <row r="53" spans="1:6" ht="15.75" thickBot="1" x14ac:dyDescent="0.3">
      <c r="A53" s="45" t="s">
        <v>29</v>
      </c>
      <c r="B53" s="46">
        <f>+B49/B50</f>
        <v>0.77467473654668317</v>
      </c>
      <c r="C53" s="46">
        <f>+C49/C50</f>
        <v>0.73510971025396921</v>
      </c>
      <c r="D53" s="46">
        <f>+D49/D50</f>
        <v>0.70591168845053387</v>
      </c>
      <c r="E53" s="46"/>
      <c r="F53" s="46"/>
    </row>
  </sheetData>
  <mergeCells count="2">
    <mergeCell ref="A9:F9"/>
    <mergeCell ref="E11:F1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4473-B271-4CF6-B2E2-4E4BE7A9E58D}">
  <sheetPr>
    <pageSetUpPr fitToPage="1"/>
  </sheetPr>
  <dimension ref="B2:L68"/>
  <sheetViews>
    <sheetView topLeftCell="A30" workbookViewId="0">
      <selection activeCell="C1" sqref="C1:L1048576"/>
    </sheetView>
  </sheetViews>
  <sheetFormatPr baseColWidth="10" defaultRowHeight="15" x14ac:dyDescent="0.25"/>
  <cols>
    <col min="1" max="1" width="3.28515625" customWidth="1"/>
    <col min="2" max="2" width="36.28515625" customWidth="1"/>
    <col min="3" max="12" width="10.85546875" customWidth="1"/>
  </cols>
  <sheetData>
    <row r="2" spans="2:12" x14ac:dyDescent="0.25">
      <c r="H2" s="103"/>
    </row>
    <row r="3" spans="2:12" ht="14.25" customHeight="1" x14ac:dyDescent="0.25">
      <c r="H3" s="103"/>
    </row>
    <row r="4" spans="2:12" x14ac:dyDescent="0.25">
      <c r="H4" s="103"/>
    </row>
    <row r="5" spans="2:12" x14ac:dyDescent="0.25">
      <c r="H5" s="103"/>
    </row>
    <row r="6" spans="2:12" x14ac:dyDescent="0.25">
      <c r="B6" s="13"/>
      <c r="C6" s="13"/>
      <c r="D6" s="13"/>
      <c r="E6" s="13" t="s">
        <v>60</v>
      </c>
      <c r="F6" s="13"/>
      <c r="H6" s="104"/>
      <c r="I6" s="13"/>
      <c r="J6" s="13"/>
      <c r="K6" s="13"/>
      <c r="L6" s="13"/>
    </row>
    <row r="7" spans="2:12" ht="24" customHeight="1" x14ac:dyDescent="0.25">
      <c r="B7" s="13"/>
      <c r="C7" s="13"/>
      <c r="D7" s="13"/>
      <c r="E7" s="13"/>
      <c r="F7" s="13"/>
      <c r="H7" s="104"/>
      <c r="I7" s="13"/>
      <c r="J7" s="13"/>
      <c r="K7" s="13"/>
      <c r="L7" s="13"/>
    </row>
    <row r="8" spans="2:12" ht="17.25" customHeight="1" x14ac:dyDescent="0.25">
      <c r="B8" s="156" t="s">
        <v>31</v>
      </c>
      <c r="C8" s="156"/>
      <c r="D8" s="156"/>
      <c r="E8" s="156"/>
      <c r="F8" s="156"/>
      <c r="G8" s="156"/>
      <c r="H8" s="156"/>
      <c r="I8" s="156"/>
      <c r="J8" s="156"/>
      <c r="K8" s="156"/>
      <c r="L8" s="156"/>
    </row>
    <row r="9" spans="2:12" x14ac:dyDescent="0.25">
      <c r="D9" s="105"/>
      <c r="E9" s="105"/>
      <c r="F9" s="105"/>
      <c r="H9" s="103"/>
      <c r="I9" s="105"/>
      <c r="J9" s="105"/>
      <c r="K9" s="105"/>
      <c r="L9" s="105"/>
    </row>
    <row r="10" spans="2:12" ht="15.75" x14ac:dyDescent="0.25">
      <c r="B10" s="157" t="s">
        <v>61</v>
      </c>
      <c r="C10" s="157"/>
      <c r="D10" s="157"/>
      <c r="E10" s="157"/>
      <c r="F10" s="157"/>
      <c r="G10" s="157"/>
      <c r="H10" s="157"/>
      <c r="I10" s="157"/>
      <c r="J10" s="157"/>
      <c r="K10" s="157"/>
      <c r="L10" s="157"/>
    </row>
    <row r="11" spans="2:12" ht="15.75" thickBot="1" x14ac:dyDescent="0.3">
      <c r="B11" s="13"/>
      <c r="C11" s="13"/>
      <c r="D11" s="13"/>
      <c r="E11" s="13"/>
      <c r="F11" s="13"/>
      <c r="G11" s="13"/>
      <c r="H11" s="104"/>
      <c r="I11" s="13"/>
      <c r="J11" s="13"/>
      <c r="K11" s="13"/>
      <c r="L11" s="13"/>
    </row>
    <row r="12" spans="2:12" ht="15.75" thickBot="1" x14ac:dyDescent="0.3">
      <c r="B12" s="47" t="s">
        <v>32</v>
      </c>
      <c r="C12" s="48" t="s">
        <v>8</v>
      </c>
      <c r="D12" s="48"/>
      <c r="E12" s="106"/>
      <c r="F12" s="106"/>
      <c r="G12" s="107"/>
      <c r="H12" s="48" t="s">
        <v>9</v>
      </c>
      <c r="I12" s="48"/>
      <c r="J12" s="106"/>
      <c r="K12" s="106"/>
      <c r="L12" s="108"/>
    </row>
    <row r="13" spans="2:12" x14ac:dyDescent="0.25">
      <c r="B13" s="109"/>
      <c r="C13" s="49" t="s">
        <v>33</v>
      </c>
      <c r="D13" s="49"/>
      <c r="E13" s="105"/>
      <c r="F13" s="50" t="s">
        <v>34</v>
      </c>
      <c r="G13" s="50"/>
      <c r="H13" s="49" t="s">
        <v>33</v>
      </c>
      <c r="I13" s="49"/>
      <c r="J13" s="105"/>
      <c r="K13" s="50" t="s">
        <v>34</v>
      </c>
      <c r="L13" s="50"/>
    </row>
    <row r="14" spans="2:12" ht="15.75" thickBot="1" x14ac:dyDescent="0.3">
      <c r="B14" s="110"/>
      <c r="C14" s="51" t="s">
        <v>62</v>
      </c>
      <c r="D14" s="51" t="s">
        <v>63</v>
      </c>
      <c r="E14" s="51" t="s">
        <v>64</v>
      </c>
      <c r="F14" s="52" t="s">
        <v>6</v>
      </c>
      <c r="G14" s="52" t="s">
        <v>7</v>
      </c>
      <c r="H14" s="51" t="s">
        <v>62</v>
      </c>
      <c r="I14" s="51" t="s">
        <v>63</v>
      </c>
      <c r="J14" s="51" t="s">
        <v>64</v>
      </c>
      <c r="K14" s="52" t="s">
        <v>6</v>
      </c>
      <c r="L14" s="52" t="s">
        <v>7</v>
      </c>
    </row>
    <row r="15" spans="2:12" x14ac:dyDescent="0.25">
      <c r="B15" s="109"/>
      <c r="C15" s="53"/>
      <c r="D15" s="53"/>
      <c r="E15" s="53"/>
      <c r="F15" s="53"/>
      <c r="G15" s="54"/>
      <c r="H15" s="53"/>
      <c r="I15" s="53"/>
      <c r="J15" s="53"/>
      <c r="K15" s="53"/>
      <c r="L15" s="54"/>
    </row>
    <row r="16" spans="2:12" x14ac:dyDescent="0.25">
      <c r="B16" s="55" t="s">
        <v>35</v>
      </c>
      <c r="C16" s="56">
        <f>SUM(C17:C18)</f>
        <v>7055.1182108599996</v>
      </c>
      <c r="D16" s="56">
        <f>SUM(D17:D18)</f>
        <v>6027.6148522479998</v>
      </c>
      <c r="E16" s="56">
        <f>SUM(E17:E18)</f>
        <v>7248.3257984910006</v>
      </c>
      <c r="F16" s="57">
        <f>(D16-C16)/C16</f>
        <v>-0.14563942486893497</v>
      </c>
      <c r="G16" s="58">
        <f t="shared" ref="F16:G18" si="0">(E16-D16)/D16</f>
        <v>0.20251973229307052</v>
      </c>
      <c r="H16" s="56">
        <f>SUM(H17:H18)</f>
        <v>6926.5470590719997</v>
      </c>
      <c r="I16" s="56">
        <f>SUM(I17:I18)</f>
        <v>7185.0304087059994</v>
      </c>
      <c r="J16" s="56">
        <f>SUM(J17:J18)</f>
        <v>7783.4628100199998</v>
      </c>
      <c r="K16" s="57">
        <f t="shared" ref="K16:L18" si="1">(I16-H16)/H16</f>
        <v>3.7317778603041883E-2</v>
      </c>
      <c r="L16" s="58">
        <f t="shared" si="1"/>
        <v>8.3288777816289863E-2</v>
      </c>
    </row>
    <row r="17" spans="2:12" x14ac:dyDescent="0.25">
      <c r="B17" s="111" t="s">
        <v>36</v>
      </c>
      <c r="C17" s="60">
        <v>6234.2346709829999</v>
      </c>
      <c r="D17" s="60">
        <v>5153.9731442789998</v>
      </c>
      <c r="E17" s="60">
        <v>6412.1133056750004</v>
      </c>
      <c r="F17" s="112">
        <f t="shared" si="0"/>
        <v>-0.17327893217302756</v>
      </c>
      <c r="G17" s="113">
        <f t="shared" si="0"/>
        <v>0.24411073286102744</v>
      </c>
      <c r="H17" s="60">
        <v>6524.436498129</v>
      </c>
      <c r="I17" s="60">
        <v>6768.8362417219996</v>
      </c>
      <c r="J17" s="60">
        <v>7402.228496144</v>
      </c>
      <c r="K17" s="112">
        <f t="shared" si="1"/>
        <v>3.7459134388553805E-2</v>
      </c>
      <c r="L17" s="113">
        <f t="shared" si="1"/>
        <v>9.3574764080991371E-2</v>
      </c>
    </row>
    <row r="18" spans="2:12" x14ac:dyDescent="0.25">
      <c r="B18" s="111" t="s">
        <v>37</v>
      </c>
      <c r="C18" s="60">
        <v>820.88353987699998</v>
      </c>
      <c r="D18" s="60">
        <v>873.64170796899998</v>
      </c>
      <c r="E18" s="60">
        <v>836.21249281600001</v>
      </c>
      <c r="F18" s="112">
        <f t="shared" si="0"/>
        <v>6.4269979271243782E-2</v>
      </c>
      <c r="G18" s="113">
        <f t="shared" si="0"/>
        <v>-4.2842752139219183E-2</v>
      </c>
      <c r="H18" s="60">
        <v>402.110560943</v>
      </c>
      <c r="I18" s="60">
        <v>416.19416698399999</v>
      </c>
      <c r="J18" s="60">
        <v>381.23431387599999</v>
      </c>
      <c r="K18" s="112">
        <f t="shared" si="1"/>
        <v>3.5024213261079649E-2</v>
      </c>
      <c r="L18" s="113">
        <f t="shared" si="1"/>
        <v>-8.3998902150264843E-2</v>
      </c>
    </row>
    <row r="19" spans="2:12" x14ac:dyDescent="0.25">
      <c r="B19" s="111"/>
      <c r="C19" s="60"/>
      <c r="D19" s="60"/>
      <c r="E19" s="60"/>
      <c r="F19" s="112"/>
      <c r="G19" s="113"/>
      <c r="H19" s="60"/>
      <c r="I19" s="60"/>
      <c r="J19" s="60"/>
      <c r="K19" s="112"/>
      <c r="L19" s="113"/>
    </row>
    <row r="20" spans="2:12" x14ac:dyDescent="0.25">
      <c r="B20" s="55" t="s">
        <v>38</v>
      </c>
      <c r="C20" s="56">
        <f>SUM(C21:C22)</f>
        <v>3005.308115115</v>
      </c>
      <c r="D20" s="56">
        <f>SUM(D21:D22)</f>
        <v>1977.6379751899999</v>
      </c>
      <c r="E20" s="56">
        <f>SUM(E21:E22)</f>
        <v>2829.8941525649998</v>
      </c>
      <c r="F20" s="57">
        <f>(D20-C20)/C20</f>
        <v>-0.34195167369242457</v>
      </c>
      <c r="G20" s="58">
        <f>(E20-D20)/D20</f>
        <v>0.43094650692734604</v>
      </c>
      <c r="H20" s="56">
        <f>SUM(H21:H22)</f>
        <v>11427.419722939001</v>
      </c>
      <c r="I20" s="56">
        <f>SUM(I21:I22)</f>
        <v>10084.018948629</v>
      </c>
      <c r="J20" s="56">
        <f>SUM(J21:J22)</f>
        <v>13309.931901419</v>
      </c>
      <c r="K20" s="57">
        <f>(I20-H20)/H20</f>
        <v>-0.11755941471313121</v>
      </c>
      <c r="L20" s="58">
        <f>(J20-I20)/I20</f>
        <v>0.31990349970817816</v>
      </c>
    </row>
    <row r="21" spans="2:12" x14ac:dyDescent="0.25">
      <c r="B21" s="111" t="s">
        <v>36</v>
      </c>
      <c r="C21" s="60">
        <v>3005.308115115</v>
      </c>
      <c r="D21" s="60">
        <v>1977.6379751899999</v>
      </c>
      <c r="E21" s="60">
        <v>2829.8941525649998</v>
      </c>
      <c r="F21" s="112">
        <f>(D21-C21)/C21</f>
        <v>-0.34195167369242457</v>
      </c>
      <c r="G21" s="114">
        <f>(E21-D21)/D21</f>
        <v>0.43094650692734604</v>
      </c>
      <c r="H21" s="60">
        <v>11427.419722939001</v>
      </c>
      <c r="I21" s="60">
        <v>10084.018948629</v>
      </c>
      <c r="J21" s="60">
        <v>13309.931901419</v>
      </c>
      <c r="K21" s="112">
        <f>(I21-H21)/H21</f>
        <v>-0.11755941471313121</v>
      </c>
      <c r="L21" s="113">
        <f>(J21-I21)/I21</f>
        <v>0.31990349970817816</v>
      </c>
    </row>
    <row r="22" spans="2:12" x14ac:dyDescent="0.25">
      <c r="B22" s="111" t="s">
        <v>37</v>
      </c>
      <c r="C22" s="60">
        <v>0</v>
      </c>
      <c r="D22" s="60">
        <v>0</v>
      </c>
      <c r="E22" s="60">
        <v>0</v>
      </c>
      <c r="F22" s="112"/>
      <c r="G22" s="113"/>
      <c r="H22" s="60">
        <v>0</v>
      </c>
      <c r="I22" s="60">
        <v>0</v>
      </c>
      <c r="J22" s="60">
        <v>0</v>
      </c>
      <c r="K22" s="112"/>
      <c r="L22" s="113"/>
    </row>
    <row r="23" spans="2:12" x14ac:dyDescent="0.25">
      <c r="B23" s="111"/>
      <c r="C23" s="60"/>
      <c r="D23" s="60"/>
      <c r="E23" s="60"/>
      <c r="F23" s="112"/>
      <c r="G23" s="113"/>
      <c r="H23" s="60"/>
      <c r="I23" s="60"/>
      <c r="J23" s="60"/>
      <c r="K23" s="112"/>
      <c r="L23" s="113"/>
    </row>
    <row r="24" spans="2:12" x14ac:dyDescent="0.25">
      <c r="B24" s="55" t="s">
        <v>39</v>
      </c>
      <c r="C24" s="56">
        <f>SUM(C25:C26)</f>
        <v>1589.5314113269999</v>
      </c>
      <c r="D24" s="56">
        <f>SUM(D25:D26)</f>
        <v>1716.205932972</v>
      </c>
      <c r="E24" s="56">
        <f>SUM(E25:E26)</f>
        <v>1433.0745986009999</v>
      </c>
      <c r="F24" s="57">
        <f>(D24-C24)/C24</f>
        <v>7.9692996780257111E-2</v>
      </c>
      <c r="G24" s="58">
        <f>(E24-D24)/D24</f>
        <v>-0.16497515183431044</v>
      </c>
      <c r="H24" s="56">
        <f>SUM(H25:H26)</f>
        <v>829.52342437100003</v>
      </c>
      <c r="I24" s="56">
        <f>SUM(I25:I26)</f>
        <v>1017.153253618</v>
      </c>
      <c r="J24" s="56">
        <f>SUM(J25:J26)</f>
        <v>1465.1800466499999</v>
      </c>
      <c r="K24" s="57">
        <f>(I24-H24)/H24</f>
        <v>0.22618991065776523</v>
      </c>
      <c r="L24" s="58">
        <f>(J24-I24)/I24</f>
        <v>0.44047127749763842</v>
      </c>
    </row>
    <row r="25" spans="2:12" x14ac:dyDescent="0.25">
      <c r="B25" s="111" t="s">
        <v>36</v>
      </c>
      <c r="C25" s="60">
        <v>1589.5314113269999</v>
      </c>
      <c r="D25" s="60">
        <v>1716.205932972</v>
      </c>
      <c r="E25" s="60">
        <v>1433.0745986009999</v>
      </c>
      <c r="F25" s="112">
        <f>(D25-C25)/C25</f>
        <v>7.9692996780257111E-2</v>
      </c>
      <c r="G25" s="113">
        <f>(E25-D25)/D25</f>
        <v>-0.16497515183431044</v>
      </c>
      <c r="H25" s="60">
        <v>829.52342437100003</v>
      </c>
      <c r="I25" s="60">
        <v>1017.153253618</v>
      </c>
      <c r="J25" s="60">
        <v>1465.1800466499999</v>
      </c>
      <c r="K25" s="112">
        <f>(I25-H25)/H25</f>
        <v>0.22618991065776523</v>
      </c>
      <c r="L25" s="113">
        <f>(J25-I25)/I25</f>
        <v>0.44047127749763842</v>
      </c>
    </row>
    <row r="26" spans="2:12" x14ac:dyDescent="0.25">
      <c r="B26" s="111" t="s">
        <v>37</v>
      </c>
      <c r="C26" s="60">
        <v>0</v>
      </c>
      <c r="D26" s="60">
        <v>0</v>
      </c>
      <c r="E26" s="60">
        <v>0</v>
      </c>
      <c r="F26" s="112"/>
      <c r="G26" s="113"/>
      <c r="H26" s="60">
        <v>0</v>
      </c>
      <c r="I26" s="60">
        <v>0</v>
      </c>
      <c r="J26" s="60">
        <v>0</v>
      </c>
      <c r="K26" s="112"/>
      <c r="L26" s="113"/>
    </row>
    <row r="27" spans="2:12" x14ac:dyDescent="0.25">
      <c r="B27" s="111"/>
      <c r="C27" s="60"/>
      <c r="D27" s="60"/>
      <c r="E27" s="60"/>
      <c r="F27" s="112"/>
      <c r="G27" s="113"/>
      <c r="H27" s="60"/>
      <c r="I27" s="60"/>
      <c r="J27" s="60"/>
      <c r="K27" s="112"/>
      <c r="L27" s="113"/>
    </row>
    <row r="28" spans="2:12" x14ac:dyDescent="0.25">
      <c r="B28" s="55" t="s">
        <v>40</v>
      </c>
      <c r="C28" s="56">
        <f>C29+C30</f>
        <v>8386.673487162001</v>
      </c>
      <c r="D28" s="56">
        <f>D29+D30</f>
        <v>8279.3812268830006</v>
      </c>
      <c r="E28" s="56">
        <f>E29+E30</f>
        <v>7894.1345247899999</v>
      </c>
      <c r="F28" s="57">
        <f t="shared" ref="F28:G30" si="2">(D28-C28)/C28</f>
        <v>-1.2793184382728062E-2</v>
      </c>
      <c r="G28" s="58">
        <f t="shared" si="2"/>
        <v>-4.6530856779744806E-2</v>
      </c>
      <c r="H28" s="56">
        <f>SUM(H29:H30)</f>
        <v>6216.8717808239999</v>
      </c>
      <c r="I28" s="56">
        <f>SUM(I29:I30)</f>
        <v>6402.2396177619994</v>
      </c>
      <c r="J28" s="56">
        <f>SUM(J29:J30)</f>
        <v>6491.1071129080001</v>
      </c>
      <c r="K28" s="57">
        <f t="shared" ref="K28:L30" si="3">(I28-H28)/H28</f>
        <v>2.9816898831622744E-2</v>
      </c>
      <c r="L28" s="58">
        <f t="shared" si="3"/>
        <v>1.3880688704535817E-2</v>
      </c>
    </row>
    <row r="29" spans="2:12" x14ac:dyDescent="0.25">
      <c r="B29" s="111" t="s">
        <v>36</v>
      </c>
      <c r="C29" s="89">
        <f t="shared" ref="C29:E30" si="4">C33+C37</f>
        <v>393.503278884</v>
      </c>
      <c r="D29" s="89">
        <f t="shared" si="4"/>
        <v>383.83151449599995</v>
      </c>
      <c r="E29" s="89">
        <f t="shared" si="4"/>
        <v>265.54307769500002</v>
      </c>
      <c r="F29" s="112">
        <f t="shared" si="2"/>
        <v>-2.4578611937948202E-2</v>
      </c>
      <c r="G29" s="113">
        <f t="shared" si="2"/>
        <v>-0.30817802169350705</v>
      </c>
      <c r="H29" s="89">
        <f t="shared" ref="H29:J30" si="5">H33+H37</f>
        <v>1187.735306496</v>
      </c>
      <c r="I29" s="89">
        <f t="shared" si="5"/>
        <v>1240.9346198369999</v>
      </c>
      <c r="J29" s="89">
        <f t="shared" si="5"/>
        <v>1309.1917408920001</v>
      </c>
      <c r="K29" s="112">
        <f t="shared" si="3"/>
        <v>4.4790546386926859E-2</v>
      </c>
      <c r="L29" s="113">
        <f t="shared" si="3"/>
        <v>5.5004606982409721E-2</v>
      </c>
    </row>
    <row r="30" spans="2:12" x14ac:dyDescent="0.25">
      <c r="B30" s="111" t="s">
        <v>37</v>
      </c>
      <c r="C30" s="89">
        <f t="shared" si="4"/>
        <v>7993.1702082780002</v>
      </c>
      <c r="D30" s="89">
        <f t="shared" si="4"/>
        <v>7895.5497123870009</v>
      </c>
      <c r="E30" s="89">
        <f t="shared" si="4"/>
        <v>7628.5914470950001</v>
      </c>
      <c r="F30" s="112">
        <f t="shared" si="2"/>
        <v>-1.2212988507350964E-2</v>
      </c>
      <c r="G30" s="113">
        <f>(E30-D30)/D30</f>
        <v>-3.381123227850507E-2</v>
      </c>
      <c r="H30" s="89">
        <f t="shared" si="5"/>
        <v>5029.1364743280001</v>
      </c>
      <c r="I30" s="89">
        <f t="shared" si="5"/>
        <v>5161.304997925</v>
      </c>
      <c r="J30" s="89">
        <f t="shared" si="5"/>
        <v>5181.9153720160002</v>
      </c>
      <c r="K30" s="112">
        <f t="shared" si="3"/>
        <v>2.628056014619496E-2</v>
      </c>
      <c r="L30" s="113">
        <f t="shared" si="3"/>
        <v>3.9932486259359329E-3</v>
      </c>
    </row>
    <row r="31" spans="2:12" x14ac:dyDescent="0.25">
      <c r="B31" s="111"/>
      <c r="C31" s="60"/>
      <c r="D31" s="60"/>
      <c r="E31" s="60"/>
      <c r="F31" s="112"/>
      <c r="G31" s="113"/>
      <c r="H31" s="60"/>
      <c r="I31" s="60"/>
      <c r="J31" s="60"/>
      <c r="K31" s="112"/>
      <c r="L31" s="113"/>
    </row>
    <row r="32" spans="2:12" x14ac:dyDescent="0.25">
      <c r="B32" s="55" t="s">
        <v>41</v>
      </c>
      <c r="C32" s="56">
        <f>SUM(C33:C34)</f>
        <v>6758.0453528550006</v>
      </c>
      <c r="D32" s="56">
        <f>SUM(D33:D34)</f>
        <v>6732.2265837350005</v>
      </c>
      <c r="E32" s="56">
        <f>SUM(E33:E34)</f>
        <v>6431.7438856959998</v>
      </c>
      <c r="F32" s="57">
        <f t="shared" ref="F32:G34" si="6">(D32-C32)/C32</f>
        <v>-3.8204492233975145E-3</v>
      </c>
      <c r="G32" s="58">
        <f t="shared" si="6"/>
        <v>-4.463347962247205E-2</v>
      </c>
      <c r="H32" s="56">
        <f>SUM(H33:H34)</f>
        <v>5234.523648413</v>
      </c>
      <c r="I32" s="56">
        <f>SUM(I33:I34)</f>
        <v>5409.4830700299999</v>
      </c>
      <c r="J32" s="56">
        <f>SUM(J33:J34)</f>
        <v>5530.5462790029997</v>
      </c>
      <c r="K32" s="57">
        <f t="shared" ref="K32:L34" si="7">(I32-H32)/H32</f>
        <v>3.3424134337428003E-2</v>
      </c>
      <c r="L32" s="58">
        <f t="shared" si="7"/>
        <v>2.2379811047699306E-2</v>
      </c>
    </row>
    <row r="33" spans="2:12" x14ac:dyDescent="0.25">
      <c r="B33" s="111" t="s">
        <v>36</v>
      </c>
      <c r="C33" s="60">
        <v>350.04574994899997</v>
      </c>
      <c r="D33" s="60">
        <v>337.45440549699998</v>
      </c>
      <c r="E33" s="60">
        <v>228.464843997</v>
      </c>
      <c r="F33" s="112">
        <f t="shared" si="6"/>
        <v>-3.5970568000995545E-2</v>
      </c>
      <c r="G33" s="113">
        <f t="shared" si="6"/>
        <v>-0.32297566641478892</v>
      </c>
      <c r="H33" s="60">
        <v>1007.5870574529999</v>
      </c>
      <c r="I33" s="60">
        <v>1059.1897961269999</v>
      </c>
      <c r="J33" s="60">
        <v>1102.418294259</v>
      </c>
      <c r="K33" s="112">
        <f t="shared" si="7"/>
        <v>5.1214173795009303E-2</v>
      </c>
      <c r="L33" s="113">
        <f t="shared" si="7"/>
        <v>4.0812796998298234E-2</v>
      </c>
    </row>
    <row r="34" spans="2:12" x14ac:dyDescent="0.25">
      <c r="B34" s="111" t="s">
        <v>37</v>
      </c>
      <c r="C34" s="60">
        <v>6407.9996029060003</v>
      </c>
      <c r="D34" s="60">
        <v>6394.7721782380004</v>
      </c>
      <c r="E34" s="60">
        <v>6203.2790416990001</v>
      </c>
      <c r="F34" s="112">
        <f t="shared" si="6"/>
        <v>-2.0642049762302312E-3</v>
      </c>
      <c r="G34" s="113">
        <f t="shared" si="6"/>
        <v>-2.9945263287200295E-2</v>
      </c>
      <c r="H34" s="60">
        <v>4226.9365909600001</v>
      </c>
      <c r="I34" s="60">
        <v>4350.2932739030002</v>
      </c>
      <c r="J34" s="60">
        <v>4428.1279847440001</v>
      </c>
      <c r="K34" s="112">
        <f t="shared" si="7"/>
        <v>2.9183471360043275E-2</v>
      </c>
      <c r="L34" s="113">
        <f t="shared" si="7"/>
        <v>1.7891830720453476E-2</v>
      </c>
    </row>
    <row r="35" spans="2:12" x14ac:dyDescent="0.25">
      <c r="B35" s="111"/>
      <c r="C35" s="60"/>
      <c r="D35" s="60"/>
      <c r="E35" s="60"/>
      <c r="F35" s="112"/>
      <c r="G35" s="113"/>
      <c r="H35" s="60"/>
      <c r="I35" s="60"/>
      <c r="J35" s="60"/>
      <c r="K35" s="112"/>
      <c r="L35" s="113"/>
    </row>
    <row r="36" spans="2:12" x14ac:dyDescent="0.25">
      <c r="B36" s="55" t="s">
        <v>42</v>
      </c>
      <c r="C36" s="56">
        <f>SUM(C37:C38)</f>
        <v>1628.628134307</v>
      </c>
      <c r="D36" s="56">
        <f>SUM(D37:D38)</f>
        <v>1547.1546431480001</v>
      </c>
      <c r="E36" s="56">
        <f>SUM(E37:E38)</f>
        <v>1462.3906390940001</v>
      </c>
      <c r="F36" s="57">
        <f t="shared" ref="F36:G38" si="8">(D36-C36)/C36</f>
        <v>-5.0025840425302358E-2</v>
      </c>
      <c r="G36" s="58">
        <f t="shared" si="8"/>
        <v>-5.4787027547246618E-2</v>
      </c>
      <c r="H36" s="56">
        <f>SUM(H37:H38)</f>
        <v>982.34813241099994</v>
      </c>
      <c r="I36" s="56">
        <f>SUM(I37:I38)</f>
        <v>992.75654773199994</v>
      </c>
      <c r="J36" s="56">
        <f>SUM(J37:J38)</f>
        <v>960.56083390499998</v>
      </c>
      <c r="K36" s="57">
        <f t="shared" ref="K36:L38" si="9">(I36-H36)/H36</f>
        <v>1.0595444708032772E-2</v>
      </c>
      <c r="L36" s="58">
        <f t="shared" si="9"/>
        <v>-3.2430623500346201E-2</v>
      </c>
    </row>
    <row r="37" spans="2:12" x14ac:dyDescent="0.25">
      <c r="B37" s="111" t="s">
        <v>36</v>
      </c>
      <c r="C37" s="60">
        <v>43.457528934999999</v>
      </c>
      <c r="D37" s="60">
        <v>46.377108999000001</v>
      </c>
      <c r="E37" s="60">
        <v>37.078233697999998</v>
      </c>
      <c r="F37" s="112">
        <f t="shared" si="8"/>
        <v>6.7182376346498124E-2</v>
      </c>
      <c r="G37" s="113">
        <f t="shared" si="8"/>
        <v>-0.20050571287659411</v>
      </c>
      <c r="H37" s="60">
        <v>180.14824904299999</v>
      </c>
      <c r="I37" s="60">
        <v>181.74482370999999</v>
      </c>
      <c r="J37" s="60">
        <v>206.77344663299999</v>
      </c>
      <c r="K37" s="112">
        <f t="shared" si="9"/>
        <v>8.8625600053370973E-3</v>
      </c>
      <c r="L37" s="113">
        <f t="shared" si="9"/>
        <v>0.13771298908043053</v>
      </c>
    </row>
    <row r="38" spans="2:12" x14ac:dyDescent="0.25">
      <c r="B38" s="111" t="s">
        <v>37</v>
      </c>
      <c r="C38" s="60">
        <v>1585.170605372</v>
      </c>
      <c r="D38" s="60">
        <v>1500.7775341490001</v>
      </c>
      <c r="E38" s="60">
        <v>1425.312405396</v>
      </c>
      <c r="F38" s="112">
        <f t="shared" si="8"/>
        <v>-5.3239109365893732E-2</v>
      </c>
      <c r="G38" s="113">
        <f t="shared" si="8"/>
        <v>-5.0284020806449337E-2</v>
      </c>
      <c r="H38" s="60">
        <v>802.19988336799997</v>
      </c>
      <c r="I38" s="60">
        <v>811.01172402199995</v>
      </c>
      <c r="J38" s="60">
        <v>753.78738727199993</v>
      </c>
      <c r="K38" s="112">
        <f t="shared" si="9"/>
        <v>1.0984594783290001E-2</v>
      </c>
      <c r="L38" s="113">
        <f t="shared" si="9"/>
        <v>-7.0559197919126168E-2</v>
      </c>
    </row>
    <row r="39" spans="2:12" x14ac:dyDescent="0.25">
      <c r="B39" s="111"/>
      <c r="C39" s="60"/>
      <c r="D39" s="60"/>
      <c r="E39" s="60"/>
      <c r="F39" s="112"/>
      <c r="G39" s="113"/>
      <c r="H39" s="60"/>
      <c r="I39" s="60"/>
      <c r="J39" s="60"/>
      <c r="K39" s="112"/>
      <c r="L39" s="113"/>
    </row>
    <row r="40" spans="2:12" x14ac:dyDescent="0.25">
      <c r="B40" s="55" t="s">
        <v>43</v>
      </c>
      <c r="C40" s="56">
        <f>SUM(C41:C42)</f>
        <v>21316.736081139999</v>
      </c>
      <c r="D40" s="56">
        <f>SUM(D41:D42)</f>
        <v>22677.890322604999</v>
      </c>
      <c r="E40" s="56">
        <f>SUM(E41:E42)</f>
        <v>24926.921028840003</v>
      </c>
      <c r="F40" s="57">
        <f t="shared" ref="F40:G42" si="10">(D40-C40)/C40</f>
        <v>6.3853783069035677E-2</v>
      </c>
      <c r="G40" s="58">
        <f t="shared" si="10"/>
        <v>9.9172836372402859E-2</v>
      </c>
      <c r="H40" s="56">
        <f>SUM(H41:H42)</f>
        <v>23288.401447729</v>
      </c>
      <c r="I40" s="56">
        <f>SUM(I41:I42)</f>
        <v>26773.917543592001</v>
      </c>
      <c r="J40" s="56">
        <f>SUM(J41:J42)</f>
        <v>30118.999059276</v>
      </c>
      <c r="K40" s="57">
        <f t="shared" ref="K40:L42" si="11">(I40-H40)/H40</f>
        <v>0.14966746874774847</v>
      </c>
      <c r="L40" s="58">
        <f t="shared" si="11"/>
        <v>0.12493806743961543</v>
      </c>
    </row>
    <row r="41" spans="2:12" x14ac:dyDescent="0.25">
      <c r="B41" s="111" t="s">
        <v>36</v>
      </c>
      <c r="C41" s="89">
        <f t="shared" ref="C41:E42" si="12">C45+C49</f>
        <v>1647.022327954</v>
      </c>
      <c r="D41" s="89">
        <f t="shared" si="12"/>
        <v>1808.2685895060001</v>
      </c>
      <c r="E41" s="89">
        <f t="shared" si="12"/>
        <v>1712.8184021070001</v>
      </c>
      <c r="F41" s="112">
        <f t="shared" si="10"/>
        <v>9.7901685250561796E-2</v>
      </c>
      <c r="G41" s="113">
        <f t="shared" si="10"/>
        <v>-5.2785403646853149E-2</v>
      </c>
      <c r="H41" s="89">
        <f t="shared" ref="H41:J42" si="13">H45+H49</f>
        <v>13581.246162623</v>
      </c>
      <c r="I41" s="89">
        <f t="shared" si="13"/>
        <v>15916.670778318001</v>
      </c>
      <c r="J41" s="89">
        <f t="shared" si="13"/>
        <v>17816.152666870999</v>
      </c>
      <c r="K41" s="112">
        <f t="shared" si="11"/>
        <v>0.17195952328162142</v>
      </c>
      <c r="L41" s="113">
        <f t="shared" si="11"/>
        <v>0.11933914541604453</v>
      </c>
    </row>
    <row r="42" spans="2:12" x14ac:dyDescent="0.25">
      <c r="B42" s="111" t="s">
        <v>37</v>
      </c>
      <c r="C42" s="89">
        <f t="shared" si="12"/>
        <v>19669.713753185999</v>
      </c>
      <c r="D42" s="89">
        <f t="shared" si="12"/>
        <v>20869.621733099</v>
      </c>
      <c r="E42" s="89">
        <f t="shared" si="12"/>
        <v>23214.102626733002</v>
      </c>
      <c r="F42" s="112">
        <f t="shared" si="10"/>
        <v>6.1002818595600881E-2</v>
      </c>
      <c r="G42" s="113">
        <f t="shared" si="10"/>
        <v>0.1123394052665401</v>
      </c>
      <c r="H42" s="89">
        <f t="shared" si="13"/>
        <v>9707.1552851060005</v>
      </c>
      <c r="I42" s="89">
        <f t="shared" si="13"/>
        <v>10857.246765274</v>
      </c>
      <c r="J42" s="89">
        <f t="shared" si="13"/>
        <v>12302.846392405001</v>
      </c>
      <c r="K42" s="112">
        <f t="shared" si="11"/>
        <v>0.11847873515865368</v>
      </c>
      <c r="L42" s="113">
        <f t="shared" si="11"/>
        <v>0.1331460598053856</v>
      </c>
    </row>
    <row r="43" spans="2:12" x14ac:dyDescent="0.25">
      <c r="B43" s="111"/>
      <c r="C43" s="60"/>
      <c r="D43" s="60"/>
      <c r="E43" s="60"/>
      <c r="F43" s="112"/>
      <c r="G43" s="113"/>
      <c r="H43" s="60"/>
      <c r="I43" s="60"/>
      <c r="J43" s="60"/>
      <c r="K43" s="112"/>
      <c r="L43" s="113"/>
    </row>
    <row r="44" spans="2:12" x14ac:dyDescent="0.25">
      <c r="B44" s="55" t="s">
        <v>44</v>
      </c>
      <c r="C44" s="56">
        <f>SUM(C45:C46)</f>
        <v>8615.7048055970008</v>
      </c>
      <c r="D44" s="56">
        <f>SUM(D45:D46)</f>
        <v>8660.6170927809999</v>
      </c>
      <c r="E44" s="56">
        <f>SUM(E45:E46)</f>
        <v>8875.9693713409997</v>
      </c>
      <c r="F44" s="57">
        <f t="shared" ref="F44:G46" si="14">(D44-C44)/C44</f>
        <v>5.2128395990102636E-3</v>
      </c>
      <c r="G44" s="58">
        <f t="shared" si="14"/>
        <v>2.4865696780372072E-2</v>
      </c>
      <c r="H44" s="56">
        <f>SUM(H45:H46)</f>
        <v>15432.259672469001</v>
      </c>
      <c r="I44" s="56">
        <f>SUM(I45:I46)</f>
        <v>17825.853855161</v>
      </c>
      <c r="J44" s="56">
        <f>SUM(J45:J46)</f>
        <v>19667.650368197999</v>
      </c>
      <c r="K44" s="57">
        <f t="shared" ref="K44:L46" si="15">(I44-H44)/H44</f>
        <v>0.15510328581122487</v>
      </c>
      <c r="L44" s="58">
        <f t="shared" si="15"/>
        <v>0.10332164327173346</v>
      </c>
    </row>
    <row r="45" spans="2:12" x14ac:dyDescent="0.25">
      <c r="B45" s="111" t="s">
        <v>36</v>
      </c>
      <c r="C45" s="60">
        <v>1412.4298533260001</v>
      </c>
      <c r="D45" s="60">
        <v>1550.8582328550001</v>
      </c>
      <c r="E45" s="60">
        <v>1431.142967195</v>
      </c>
      <c r="F45" s="112">
        <f t="shared" si="14"/>
        <v>9.8007259760920437E-2</v>
      </c>
      <c r="G45" s="113">
        <f t="shared" si="14"/>
        <v>-7.7192913655050432E-2</v>
      </c>
      <c r="H45" s="60">
        <v>11058.65134878</v>
      </c>
      <c r="I45" s="60">
        <v>12913.317469085001</v>
      </c>
      <c r="J45" s="60">
        <v>14357.919218752</v>
      </c>
      <c r="K45" s="112">
        <f t="shared" si="15"/>
        <v>0.16771178164592457</v>
      </c>
      <c r="L45" s="113">
        <f t="shared" si="15"/>
        <v>0.11186914231183688</v>
      </c>
    </row>
    <row r="46" spans="2:12" x14ac:dyDescent="0.25">
      <c r="B46" s="111" t="s">
        <v>37</v>
      </c>
      <c r="C46" s="60">
        <v>7203.2749522710001</v>
      </c>
      <c r="D46" s="60">
        <v>7109.7588599259998</v>
      </c>
      <c r="E46" s="60">
        <v>7444.8264041459997</v>
      </c>
      <c r="F46" s="112">
        <f t="shared" si="14"/>
        <v>-1.2982441037533514E-2</v>
      </c>
      <c r="G46" s="113">
        <f t="shared" si="14"/>
        <v>4.7127835250306567E-2</v>
      </c>
      <c r="H46" s="60">
        <v>4373.6083236889999</v>
      </c>
      <c r="I46" s="60">
        <v>4912.5363860759999</v>
      </c>
      <c r="J46" s="60">
        <v>5309.731149446</v>
      </c>
      <c r="K46" s="112">
        <f t="shared" si="15"/>
        <v>0.12322275395992278</v>
      </c>
      <c r="L46" s="113">
        <f t="shared" si="15"/>
        <v>8.0853296984384981E-2</v>
      </c>
    </row>
    <row r="47" spans="2:12" x14ac:dyDescent="0.25">
      <c r="B47" s="111"/>
      <c r="C47" s="60"/>
      <c r="D47" s="60"/>
      <c r="E47" s="60"/>
      <c r="F47" s="112"/>
      <c r="G47" s="113"/>
      <c r="H47" s="60"/>
      <c r="I47" s="60"/>
      <c r="J47" s="60"/>
      <c r="K47" s="112"/>
      <c r="L47" s="113"/>
    </row>
    <row r="48" spans="2:12" x14ac:dyDescent="0.25">
      <c r="B48" s="55" t="s">
        <v>45</v>
      </c>
      <c r="C48" s="56">
        <f>C49+C50</f>
        <v>12701.031275543</v>
      </c>
      <c r="D48" s="56">
        <f>D49+D50</f>
        <v>14017.273229824001</v>
      </c>
      <c r="E48" s="56">
        <f>E49+E50</f>
        <v>16050.951657499001</v>
      </c>
      <c r="F48" s="57">
        <f t="shared" ref="F48:G50" si="16">(D48-C48)/C48</f>
        <v>0.10363268349835063</v>
      </c>
      <c r="G48" s="58">
        <f t="shared" si="16"/>
        <v>0.14508374020619239</v>
      </c>
      <c r="H48" s="56">
        <f>SUM(H49:H50)</f>
        <v>7856.1417752599991</v>
      </c>
      <c r="I48" s="56">
        <f>SUM(I49:I50)</f>
        <v>8948.0636884310006</v>
      </c>
      <c r="J48" s="56">
        <f>SUM(J49:J50)</f>
        <v>10451.348691078001</v>
      </c>
      <c r="K48" s="57">
        <f t="shared" ref="K48:L50" si="17">(I48-H48)/H48</f>
        <v>0.13898958858018629</v>
      </c>
      <c r="L48" s="58">
        <f t="shared" si="17"/>
        <v>0.16800115142124053</v>
      </c>
    </row>
    <row r="49" spans="2:12" x14ac:dyDescent="0.25">
      <c r="B49" s="111" t="s">
        <v>36</v>
      </c>
      <c r="C49" s="60">
        <v>234.59247462799999</v>
      </c>
      <c r="D49" s="60">
        <v>257.41035665100003</v>
      </c>
      <c r="E49" s="60">
        <v>281.67543491200001</v>
      </c>
      <c r="F49" s="112">
        <f t="shared" si="16"/>
        <v>9.7266044271807989E-2</v>
      </c>
      <c r="G49" s="113">
        <f t="shared" si="16"/>
        <v>9.4266130456820987E-2</v>
      </c>
      <c r="H49" s="60">
        <v>2522.5948138429999</v>
      </c>
      <c r="I49" s="60">
        <v>3003.3533092329999</v>
      </c>
      <c r="J49" s="60">
        <v>3458.2334481190001</v>
      </c>
      <c r="K49" s="112">
        <f t="shared" si="17"/>
        <v>0.19058094179524515</v>
      </c>
      <c r="L49" s="113">
        <f t="shared" si="17"/>
        <v>0.15145741844211064</v>
      </c>
    </row>
    <row r="50" spans="2:12" x14ac:dyDescent="0.25">
      <c r="B50" s="111" t="s">
        <v>37</v>
      </c>
      <c r="C50" s="60">
        <v>12466.438800915001</v>
      </c>
      <c r="D50" s="60">
        <v>13759.862873173</v>
      </c>
      <c r="E50" s="60">
        <v>15769.276222587001</v>
      </c>
      <c r="F50" s="112">
        <f t="shared" si="16"/>
        <v>0.10375249041956282</v>
      </c>
      <c r="G50" s="113">
        <f t="shared" si="16"/>
        <v>0.1460344022273409</v>
      </c>
      <c r="H50" s="60">
        <v>5333.5469614169997</v>
      </c>
      <c r="I50" s="60">
        <v>5944.7103791979998</v>
      </c>
      <c r="J50" s="60">
        <v>6993.1152429590002</v>
      </c>
      <c r="K50" s="112">
        <f t="shared" si="17"/>
        <v>0.11458855095908412</v>
      </c>
      <c r="L50" s="113">
        <f t="shared" si="17"/>
        <v>0.17635928361281084</v>
      </c>
    </row>
    <row r="51" spans="2:12" x14ac:dyDescent="0.25">
      <c r="B51" s="111"/>
      <c r="C51" s="60"/>
      <c r="D51" s="60"/>
      <c r="E51" s="60"/>
      <c r="F51" s="112"/>
      <c r="G51" s="113"/>
      <c r="H51" s="60"/>
      <c r="I51" s="60"/>
      <c r="J51" s="60"/>
      <c r="K51" s="112"/>
      <c r="L51" s="113"/>
    </row>
    <row r="52" spans="2:12" x14ac:dyDescent="0.25">
      <c r="B52" s="55" t="s">
        <v>46</v>
      </c>
      <c r="C52" s="56">
        <f>SUM(C53:C54)</f>
        <v>5051.2048357789999</v>
      </c>
      <c r="D52" s="56">
        <f>SUM(D53:D54)</f>
        <v>5741.0515887910005</v>
      </c>
      <c r="E52" s="56">
        <f>SUM(E53:E54)</f>
        <v>6067.6084941059999</v>
      </c>
      <c r="F52" s="57">
        <f t="shared" ref="F52:G54" si="18">(D52-C52)/C52</f>
        <v>0.13657073419902441</v>
      </c>
      <c r="G52" s="58">
        <f t="shared" si="18"/>
        <v>5.6881026108976045E-2</v>
      </c>
      <c r="H52" s="56">
        <f>SUM(H53:H54)</f>
        <v>11213.244404179</v>
      </c>
      <c r="I52" s="56">
        <f>SUM(I53:I54)</f>
        <v>11684.380436922</v>
      </c>
      <c r="J52" s="56">
        <f>SUM(J53:J54)</f>
        <v>12228.293255011002</v>
      </c>
      <c r="K52" s="57">
        <f t="shared" ref="K52:L54" si="19">(I52-H52)/H52</f>
        <v>4.2016031735419436E-2</v>
      </c>
      <c r="L52" s="58">
        <f t="shared" si="19"/>
        <v>4.6550420112158229E-2</v>
      </c>
    </row>
    <row r="53" spans="2:12" x14ac:dyDescent="0.25">
      <c r="B53" s="111" t="s">
        <v>36</v>
      </c>
      <c r="C53" s="60">
        <v>1647.528087743</v>
      </c>
      <c r="D53" s="60">
        <v>1705.005687073</v>
      </c>
      <c r="E53" s="60">
        <v>1741.7408437859999</v>
      </c>
      <c r="F53" s="112">
        <f t="shared" si="18"/>
        <v>3.4887174159646851E-2</v>
      </c>
      <c r="G53" s="113">
        <f t="shared" si="18"/>
        <v>2.1545474593732017E-2</v>
      </c>
      <c r="H53" s="60">
        <v>7797.2726212320003</v>
      </c>
      <c r="I53" s="60">
        <v>8264.8017618470003</v>
      </c>
      <c r="J53" s="60">
        <v>8636.0704996540007</v>
      </c>
      <c r="K53" s="112">
        <f t="shared" si="19"/>
        <v>5.9960599471912332E-2</v>
      </c>
      <c r="L53" s="113">
        <f t="shared" si="19"/>
        <v>4.4921674893752088E-2</v>
      </c>
    </row>
    <row r="54" spans="2:12" x14ac:dyDescent="0.25">
      <c r="B54" s="111" t="s">
        <v>37</v>
      </c>
      <c r="C54" s="60">
        <v>3403.6767480359999</v>
      </c>
      <c r="D54" s="60">
        <v>4036.0459017180001</v>
      </c>
      <c r="E54" s="60">
        <v>4325.8676503200004</v>
      </c>
      <c r="F54" s="112">
        <f t="shared" si="18"/>
        <v>0.18579001488519489</v>
      </c>
      <c r="G54" s="113">
        <f t="shared" si="18"/>
        <v>7.1808338076292333E-2</v>
      </c>
      <c r="H54" s="60">
        <v>3415.9717829470001</v>
      </c>
      <c r="I54" s="60">
        <v>3419.5786750749999</v>
      </c>
      <c r="J54" s="60">
        <v>3592.2227553570001</v>
      </c>
      <c r="K54" s="112">
        <f t="shared" si="19"/>
        <v>1.0558904924232396E-3</v>
      </c>
      <c r="L54" s="113">
        <f t="shared" si="19"/>
        <v>5.0486944938681291E-2</v>
      </c>
    </row>
    <row r="55" spans="2:12" x14ac:dyDescent="0.25">
      <c r="B55" s="55"/>
      <c r="C55" s="56"/>
      <c r="D55" s="56"/>
      <c r="E55" s="56"/>
      <c r="F55" s="57"/>
      <c r="G55" s="58"/>
      <c r="H55" s="56"/>
      <c r="I55" s="56"/>
      <c r="J55" s="56"/>
      <c r="K55" s="57"/>
      <c r="L55" s="62"/>
    </row>
    <row r="56" spans="2:12" x14ac:dyDescent="0.25">
      <c r="B56" s="55" t="s">
        <v>47</v>
      </c>
      <c r="C56" s="56">
        <f t="shared" ref="C56:E58" si="20">C52+C40+C28+C24+C20+C16</f>
        <v>46404.572141382996</v>
      </c>
      <c r="D56" s="56">
        <f t="shared" si="20"/>
        <v>46419.781898688998</v>
      </c>
      <c r="E56" s="56">
        <f t="shared" si="20"/>
        <v>50399.958597393008</v>
      </c>
      <c r="F56" s="115">
        <f t="shared" ref="F56:G58" si="21">(D56-C56)/C56</f>
        <v>3.2776419658954215E-4</v>
      </c>
      <c r="G56" s="58">
        <f t="shared" si="21"/>
        <v>8.5743115023477076E-2</v>
      </c>
      <c r="H56" s="56">
        <f>H16+H20+H24+H28+H40+H52</f>
        <v>59902.007839113998</v>
      </c>
      <c r="I56" s="56">
        <f>I16+I20+I24+I28+I40+I52</f>
        <v>63146.740209228999</v>
      </c>
      <c r="J56" s="56">
        <f>J16+J20+J24+J28+J40+J52</f>
        <v>71396.974185283994</v>
      </c>
      <c r="K56" s="57">
        <f t="shared" ref="K56:L58" si="22">(I56-H56)/H56</f>
        <v>5.416733907867944E-2</v>
      </c>
      <c r="L56" s="58">
        <f t="shared" si="22"/>
        <v>0.13065177946983256</v>
      </c>
    </row>
    <row r="57" spans="2:12" x14ac:dyDescent="0.25">
      <c r="B57" s="59" t="s">
        <v>36</v>
      </c>
      <c r="C57" s="60">
        <f t="shared" si="20"/>
        <v>14517.127892005999</v>
      </c>
      <c r="D57" s="60">
        <f t="shared" si="20"/>
        <v>12744.922843516</v>
      </c>
      <c r="E57" s="60">
        <f t="shared" si="20"/>
        <v>14395.184380429</v>
      </c>
      <c r="F57" s="112">
        <f t="shared" si="21"/>
        <v>-0.1220768365253489</v>
      </c>
      <c r="G57" s="113">
        <f t="shared" si="21"/>
        <v>0.12948383895101986</v>
      </c>
      <c r="H57" s="60">
        <f t="shared" ref="H57:J58" si="23">H53+H41+H29+H25+H21+H17</f>
        <v>41347.633735790005</v>
      </c>
      <c r="I57" s="60">
        <f t="shared" si="23"/>
        <v>43292.415603971</v>
      </c>
      <c r="J57" s="60">
        <f t="shared" si="23"/>
        <v>49938.755351630003</v>
      </c>
      <c r="K57" s="112">
        <f t="shared" si="22"/>
        <v>4.7034901213648304E-2</v>
      </c>
      <c r="L57" s="113">
        <f t="shared" si="22"/>
        <v>0.1535220350940493</v>
      </c>
    </row>
    <row r="58" spans="2:12" x14ac:dyDescent="0.25">
      <c r="B58" s="59" t="s">
        <v>37</v>
      </c>
      <c r="C58" s="60">
        <f t="shared" si="20"/>
        <v>31887.444249376997</v>
      </c>
      <c r="D58" s="60">
        <f t="shared" si="20"/>
        <v>33674.859055173001</v>
      </c>
      <c r="E58" s="60">
        <f t="shared" si="20"/>
        <v>36004.774216963997</v>
      </c>
      <c r="F58" s="112">
        <f t="shared" si="21"/>
        <v>5.6053874741966075E-2</v>
      </c>
      <c r="G58" s="113">
        <f t="shared" si="21"/>
        <v>6.9188564619488233E-2</v>
      </c>
      <c r="H58" s="60">
        <f t="shared" si="23"/>
        <v>18554.374103324</v>
      </c>
      <c r="I58" s="60">
        <f t="shared" si="23"/>
        <v>19854.324605258</v>
      </c>
      <c r="J58" s="60">
        <f t="shared" si="23"/>
        <v>21458.218833654002</v>
      </c>
      <c r="K58" s="112">
        <f t="shared" si="22"/>
        <v>7.0061673581385556E-2</v>
      </c>
      <c r="L58" s="113">
        <f t="shared" si="22"/>
        <v>8.0783117042986421E-2</v>
      </c>
    </row>
    <row r="59" spans="2:12" ht="15.75" thickBot="1" x14ac:dyDescent="0.3">
      <c r="B59" s="116"/>
      <c r="C59" s="117"/>
      <c r="D59" s="117"/>
      <c r="E59" s="117"/>
      <c r="F59" s="117"/>
      <c r="G59" s="118"/>
      <c r="H59" s="117"/>
      <c r="I59" s="117"/>
      <c r="J59" s="117"/>
      <c r="K59" s="117"/>
      <c r="L59" s="118"/>
    </row>
    <row r="60" spans="2:12" ht="15.75" thickBot="1" x14ac:dyDescent="0.3">
      <c r="B60" s="83"/>
      <c r="C60" s="119"/>
      <c r="D60" s="117"/>
      <c r="E60" s="117"/>
      <c r="F60" s="117"/>
      <c r="G60" s="119"/>
      <c r="H60" s="119"/>
      <c r="I60" s="119"/>
      <c r="J60" s="119"/>
      <c r="K60" s="119"/>
      <c r="L60" s="119"/>
    </row>
    <row r="61" spans="2:12" ht="15.75" thickBot="1" x14ac:dyDescent="0.3">
      <c r="B61" s="83"/>
      <c r="C61" s="120"/>
      <c r="D61" s="51" t="s">
        <v>62</v>
      </c>
      <c r="E61" s="51" t="s">
        <v>63</v>
      </c>
      <c r="F61" s="51" t="s">
        <v>64</v>
      </c>
      <c r="G61" s="121"/>
      <c r="L61" s="122"/>
    </row>
    <row r="62" spans="2:12" x14ac:dyDescent="0.25">
      <c r="B62" s="64" t="s">
        <v>48</v>
      </c>
      <c r="C62" s="123"/>
      <c r="D62" s="65">
        <f>C56-H56</f>
        <v>-13497.435697731002</v>
      </c>
      <c r="E62" s="65">
        <f>D56-I56</f>
        <v>-16726.958310540002</v>
      </c>
      <c r="F62" s="97">
        <f>E56-J56</f>
        <v>-20997.015587890986</v>
      </c>
      <c r="G62" s="122"/>
      <c r="L62" s="124"/>
    </row>
    <row r="63" spans="2:12" x14ac:dyDescent="0.25">
      <c r="B63" s="59" t="s">
        <v>36</v>
      </c>
      <c r="C63" s="122"/>
      <c r="D63" s="61">
        <f t="shared" ref="D63:F64" si="24">C57-H57</f>
        <v>-26830.505843784005</v>
      </c>
      <c r="E63" s="61">
        <f t="shared" si="24"/>
        <v>-30547.492760454999</v>
      </c>
      <c r="F63" s="66">
        <f t="shared" si="24"/>
        <v>-35543.570971200999</v>
      </c>
      <c r="G63" s="122"/>
      <c r="L63" s="124"/>
    </row>
    <row r="64" spans="2:12" x14ac:dyDescent="0.25">
      <c r="B64" s="59" t="s">
        <v>37</v>
      </c>
      <c r="C64" s="122"/>
      <c r="D64" s="61">
        <f t="shared" si="24"/>
        <v>13333.070146052996</v>
      </c>
      <c r="E64" s="61">
        <f t="shared" si="24"/>
        <v>13820.534449915001</v>
      </c>
      <c r="F64" s="66">
        <f t="shared" si="24"/>
        <v>14546.555383309995</v>
      </c>
      <c r="G64" s="122"/>
      <c r="L64" s="124"/>
    </row>
    <row r="65" spans="2:12" x14ac:dyDescent="0.25">
      <c r="B65" s="59"/>
      <c r="C65" s="122"/>
      <c r="D65" s="61"/>
      <c r="E65" s="61"/>
      <c r="F65" s="66"/>
      <c r="G65" s="122"/>
      <c r="L65" s="124"/>
    </row>
    <row r="66" spans="2:12" x14ac:dyDescent="0.25">
      <c r="B66" s="55" t="s">
        <v>49</v>
      </c>
      <c r="C66" s="122"/>
      <c r="D66" s="67">
        <f t="shared" ref="D66:F68" si="25">C56/H56</f>
        <v>0.77467473654668328</v>
      </c>
      <c r="E66" s="67">
        <f t="shared" si="25"/>
        <v>0.73510971025396921</v>
      </c>
      <c r="F66" s="68">
        <f t="shared" si="25"/>
        <v>0.70591168845053387</v>
      </c>
      <c r="G66" s="122"/>
      <c r="L66" s="124"/>
    </row>
    <row r="67" spans="2:12" ht="15" customHeight="1" x14ac:dyDescent="0.25">
      <c r="B67" s="59" t="s">
        <v>36</v>
      </c>
      <c r="C67" s="122"/>
      <c r="D67" s="67">
        <f t="shared" si="25"/>
        <v>0.35109936362428767</v>
      </c>
      <c r="E67" s="67">
        <f t="shared" si="25"/>
        <v>0.29439158489338191</v>
      </c>
      <c r="F67" s="68">
        <f t="shared" si="25"/>
        <v>0.28825677130055144</v>
      </c>
      <c r="G67" s="122"/>
      <c r="L67" s="124"/>
    </row>
    <row r="68" spans="2:12" ht="15.75" thickBot="1" x14ac:dyDescent="0.3">
      <c r="B68" s="69" t="s">
        <v>37</v>
      </c>
      <c r="C68" s="125"/>
      <c r="D68" s="70">
        <f t="shared" si="25"/>
        <v>1.718594444189006</v>
      </c>
      <c r="E68" s="70">
        <f t="shared" si="25"/>
        <v>1.6960969322650705</v>
      </c>
      <c r="F68" s="71">
        <f t="shared" si="25"/>
        <v>1.6779013438196417</v>
      </c>
      <c r="G68" s="122"/>
      <c r="L68" s="124"/>
    </row>
  </sheetData>
  <mergeCells count="2">
    <mergeCell ref="B8:L8"/>
    <mergeCell ref="B10:L10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BEFA-E95F-4331-A882-E2FBB5C0BD95}">
  <sheetPr>
    <pageSetUpPr fitToPage="1"/>
  </sheetPr>
  <dimension ref="A1:K55"/>
  <sheetViews>
    <sheetView workbookViewId="0">
      <selection activeCell="A8" sqref="A8:K8"/>
    </sheetView>
  </sheetViews>
  <sheetFormatPr baseColWidth="10" defaultRowHeight="15" x14ac:dyDescent="0.25"/>
  <cols>
    <col min="1" max="1" width="34.85546875" customWidth="1"/>
    <col min="2" max="11" width="11.7109375" customWidth="1"/>
  </cols>
  <sheetData>
    <row r="1" spans="1:11" x14ac:dyDescent="0.25">
      <c r="A1" s="72"/>
    </row>
    <row r="2" spans="1:11" x14ac:dyDescent="0.25">
      <c r="A2" s="72"/>
    </row>
    <row r="3" spans="1:11" x14ac:dyDescent="0.25">
      <c r="A3" s="72"/>
    </row>
    <row r="4" spans="1:11" x14ac:dyDescent="0.25">
      <c r="A4" s="72"/>
    </row>
    <row r="5" spans="1:11" x14ac:dyDescent="0.25">
      <c r="A5" s="72"/>
    </row>
    <row r="6" spans="1:11" x14ac:dyDescent="0.25">
      <c r="A6" s="72"/>
    </row>
    <row r="7" spans="1:11" ht="8.25" customHeight="1" x14ac:dyDescent="0.25">
      <c r="A7" s="72"/>
    </row>
    <row r="8" spans="1:11" ht="21.75" customHeight="1" x14ac:dyDescent="0.25">
      <c r="A8" s="158" t="s">
        <v>50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</row>
    <row r="9" spans="1:11" ht="18.75" x14ac:dyDescent="0.3">
      <c r="A9" s="159" t="s">
        <v>65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</row>
    <row r="10" spans="1:11" ht="5.25" customHeight="1" x14ac:dyDescent="0.3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</row>
    <row r="11" spans="1:11" ht="16.5" thickBot="1" x14ac:dyDescent="0.3">
      <c r="A11" s="74"/>
      <c r="B11" s="75"/>
      <c r="C11" s="7"/>
      <c r="D11" s="76"/>
      <c r="E11" s="76"/>
      <c r="F11" s="5"/>
      <c r="G11" s="9"/>
      <c r="H11" s="7"/>
      <c r="I11" s="7"/>
      <c r="J11" s="7"/>
      <c r="K11" s="7"/>
    </row>
    <row r="12" spans="1:11" ht="15.75" thickBot="1" x14ac:dyDescent="0.3">
      <c r="A12" s="77" t="s">
        <v>32</v>
      </c>
      <c r="B12" s="78" t="s">
        <v>8</v>
      </c>
      <c r="C12" s="78"/>
      <c r="D12" s="78"/>
      <c r="E12" s="79"/>
      <c r="F12" s="80"/>
      <c r="G12" s="78" t="s">
        <v>9</v>
      </c>
      <c r="H12" s="78"/>
      <c r="I12" s="78"/>
      <c r="J12" s="79"/>
      <c r="K12" s="81"/>
    </row>
    <row r="13" spans="1:11" ht="13.5" customHeight="1" x14ac:dyDescent="0.25">
      <c r="A13" s="82"/>
      <c r="B13" s="83"/>
      <c r="C13" s="84" t="s">
        <v>33</v>
      </c>
      <c r="D13" s="85"/>
      <c r="E13" s="84" t="s">
        <v>51</v>
      </c>
      <c r="F13" s="86"/>
      <c r="G13" s="83"/>
      <c r="H13" s="84" t="s">
        <v>33</v>
      </c>
      <c r="I13" s="85"/>
      <c r="J13" s="84" t="s">
        <v>51</v>
      </c>
      <c r="K13" s="86"/>
    </row>
    <row r="14" spans="1:11" ht="15.75" thickBot="1" x14ac:dyDescent="0.3">
      <c r="A14" s="82"/>
      <c r="B14" s="126" t="s">
        <v>66</v>
      </c>
      <c r="C14" s="126" t="s">
        <v>67</v>
      </c>
      <c r="D14" s="126" t="s">
        <v>68</v>
      </c>
      <c r="E14" s="87" t="s">
        <v>69</v>
      </c>
      <c r="F14" s="87" t="s">
        <v>70</v>
      </c>
      <c r="G14" s="126" t="s">
        <v>66</v>
      </c>
      <c r="H14" s="126" t="s">
        <v>67</v>
      </c>
      <c r="I14" s="126" t="s">
        <v>68</v>
      </c>
      <c r="J14" s="87" t="s">
        <v>69</v>
      </c>
      <c r="K14" s="87" t="s">
        <v>70</v>
      </c>
    </row>
    <row r="15" spans="1:11" ht="19.5" customHeight="1" x14ac:dyDescent="0.25">
      <c r="A15" s="88"/>
      <c r="B15" s="127"/>
      <c r="C15" s="127"/>
      <c r="D15" s="127"/>
      <c r="E15" s="127"/>
      <c r="F15" s="128"/>
      <c r="G15" s="127"/>
      <c r="H15" s="127"/>
      <c r="I15" s="127"/>
      <c r="J15" s="127"/>
      <c r="K15" s="128"/>
    </row>
    <row r="16" spans="1:11" ht="19.5" customHeight="1" x14ac:dyDescent="0.25">
      <c r="A16" s="55" t="s">
        <v>52</v>
      </c>
      <c r="B16" s="129">
        <f>SUM(B17:B18)</f>
        <v>5134.2070221639997</v>
      </c>
      <c r="C16" s="129">
        <f>SUM(C17:C18)</f>
        <v>3948.6515548419998</v>
      </c>
      <c r="D16" s="129">
        <f>SUM(D17:D18)</f>
        <v>5069.9259915279999</v>
      </c>
      <c r="E16" s="130">
        <f t="shared" ref="E16:F18" si="0">(C16-B16)/B16</f>
        <v>-0.23091306256332145</v>
      </c>
      <c r="F16" s="131">
        <f t="shared" si="0"/>
        <v>0.2839638851675953</v>
      </c>
      <c r="G16" s="129">
        <f>SUM(G17:G18)</f>
        <v>3531.4145263509999</v>
      </c>
      <c r="H16" s="129">
        <f>SUM(H17:H18)</f>
        <v>3064.3709345429997</v>
      </c>
      <c r="I16" s="129">
        <f>SUM(I17:I18)</f>
        <v>4169.7896345870004</v>
      </c>
      <c r="J16" s="130">
        <f t="shared" ref="J16:K18" si="1">(H16-G16)/G16</f>
        <v>-0.13225397027819188</v>
      </c>
      <c r="K16" s="131">
        <f t="shared" si="1"/>
        <v>0.3607326670486305</v>
      </c>
    </row>
    <row r="17" spans="1:11" ht="19.5" customHeight="1" x14ac:dyDescent="0.25">
      <c r="A17" s="59" t="s">
        <v>36</v>
      </c>
      <c r="B17" s="89">
        <v>5091.4653737999997</v>
      </c>
      <c r="C17" s="89">
        <v>3899.7188725609999</v>
      </c>
      <c r="D17" s="89">
        <v>5031.5623704219997</v>
      </c>
      <c r="E17" s="132">
        <f t="shared" si="0"/>
        <v>-0.23406748622342952</v>
      </c>
      <c r="F17" s="133">
        <f t="shared" si="0"/>
        <v>0.29023720294937627</v>
      </c>
      <c r="G17" s="89">
        <v>3353.7768464259998</v>
      </c>
      <c r="H17" s="89">
        <v>2931.8061136279998</v>
      </c>
      <c r="I17" s="89">
        <v>4047.6784683270002</v>
      </c>
      <c r="J17" s="132">
        <f t="shared" si="1"/>
        <v>-0.1258195616824295</v>
      </c>
      <c r="K17" s="134">
        <f t="shared" si="1"/>
        <v>0.38060919155330852</v>
      </c>
    </row>
    <row r="18" spans="1:11" x14ac:dyDescent="0.25">
      <c r="A18" s="59" t="s">
        <v>37</v>
      </c>
      <c r="B18" s="89">
        <v>42.741648364</v>
      </c>
      <c r="C18" s="89">
        <v>48.932682280999998</v>
      </c>
      <c r="D18" s="89">
        <v>38.363621105999997</v>
      </c>
      <c r="E18" s="132">
        <f t="shared" si="0"/>
        <v>0.1448478042839012</v>
      </c>
      <c r="F18" s="133">
        <f t="shared" si="0"/>
        <v>-0.21599186233663401</v>
      </c>
      <c r="G18" s="89">
        <v>177.63767992500001</v>
      </c>
      <c r="H18" s="89">
        <v>132.56482091500001</v>
      </c>
      <c r="I18" s="89">
        <v>122.11116626</v>
      </c>
      <c r="J18" s="132">
        <f t="shared" si="1"/>
        <v>-0.25373478773777108</v>
      </c>
      <c r="K18" s="134">
        <f t="shared" si="1"/>
        <v>-7.8856928880874408E-2</v>
      </c>
    </row>
    <row r="19" spans="1:11" ht="19.5" customHeight="1" x14ac:dyDescent="0.25">
      <c r="A19" s="88"/>
      <c r="B19" s="129"/>
      <c r="C19" s="129"/>
      <c r="D19" s="129"/>
      <c r="E19" s="135"/>
      <c r="F19" s="136"/>
      <c r="G19" s="129"/>
      <c r="H19" s="129"/>
      <c r="I19" s="129"/>
      <c r="J19" s="135"/>
      <c r="K19" s="137"/>
    </row>
    <row r="20" spans="1:11" ht="19.5" customHeight="1" x14ac:dyDescent="0.25">
      <c r="A20" s="55" t="s">
        <v>53</v>
      </c>
      <c r="B20" s="129">
        <f>SUM(B21:B22)</f>
        <v>3005.308115115</v>
      </c>
      <c r="C20" s="129">
        <f>SUM(C21:C22)</f>
        <v>1977.6379751899999</v>
      </c>
      <c r="D20" s="129">
        <f>SUM(D21:D22)</f>
        <v>2829.8941525649998</v>
      </c>
      <c r="E20" s="130">
        <f>(C20-B20)/B20</f>
        <v>-0.34195167369242457</v>
      </c>
      <c r="F20" s="131">
        <f>(D20-C20)/C20</f>
        <v>0.43094650692734604</v>
      </c>
      <c r="G20" s="129">
        <f>SUM(G21:G22)</f>
        <v>11427.419722939001</v>
      </c>
      <c r="H20" s="129">
        <f>SUM(H21:H22)</f>
        <v>10084.018948629</v>
      </c>
      <c r="I20" s="129">
        <f>SUM(I21:I22)</f>
        <v>13309.931901419</v>
      </c>
      <c r="J20" s="130">
        <f>(H20-G20)/G20</f>
        <v>-0.11755941471313121</v>
      </c>
      <c r="K20" s="131">
        <f>(I20-H20)/H20</f>
        <v>0.31990349970817816</v>
      </c>
    </row>
    <row r="21" spans="1:11" ht="19.5" customHeight="1" x14ac:dyDescent="0.25">
      <c r="A21" s="59" t="s">
        <v>36</v>
      </c>
      <c r="B21" s="89">
        <v>3005.308115115</v>
      </c>
      <c r="C21" s="89">
        <v>1977.6379751899999</v>
      </c>
      <c r="D21" s="89">
        <v>2829.8941525649998</v>
      </c>
      <c r="E21" s="132">
        <f>(C21-B21)/B21</f>
        <v>-0.34195167369242457</v>
      </c>
      <c r="F21" s="134">
        <f>(D21-C21)/C21</f>
        <v>0.43094650692734604</v>
      </c>
      <c r="G21" s="89">
        <v>11427.419722939001</v>
      </c>
      <c r="H21" s="89">
        <v>10084.018948629</v>
      </c>
      <c r="I21" s="89">
        <v>13309.931901419</v>
      </c>
      <c r="J21" s="132">
        <f>(H21-G21)/G21</f>
        <v>-0.11755941471313121</v>
      </c>
      <c r="K21" s="134">
        <f>(I21-H21)/H21</f>
        <v>0.31990349970817816</v>
      </c>
    </row>
    <row r="22" spans="1:11" x14ac:dyDescent="0.25">
      <c r="A22" s="59" t="s">
        <v>37</v>
      </c>
      <c r="B22" s="89">
        <v>0</v>
      </c>
      <c r="C22" s="89">
        <v>0</v>
      </c>
      <c r="D22" s="89">
        <v>0</v>
      </c>
      <c r="E22" s="132" t="s">
        <v>30</v>
      </c>
      <c r="F22" s="134"/>
      <c r="G22" s="89">
        <v>0</v>
      </c>
      <c r="H22" s="89">
        <v>0</v>
      </c>
      <c r="I22" s="89">
        <v>0</v>
      </c>
      <c r="J22" s="132" t="s">
        <v>30</v>
      </c>
      <c r="K22" s="134" t="s">
        <v>30</v>
      </c>
    </row>
    <row r="23" spans="1:11" ht="19.5" customHeight="1" x14ac:dyDescent="0.25">
      <c r="A23" s="88"/>
      <c r="B23" s="129"/>
      <c r="C23" s="129"/>
      <c r="D23" s="129"/>
      <c r="E23" s="135"/>
      <c r="F23" s="136"/>
      <c r="G23" s="129"/>
      <c r="H23" s="129"/>
      <c r="I23" s="129"/>
      <c r="J23" s="135"/>
      <c r="K23" s="137"/>
    </row>
    <row r="24" spans="1:11" ht="19.5" customHeight="1" x14ac:dyDescent="0.25">
      <c r="A24" s="55" t="s">
        <v>54</v>
      </c>
      <c r="B24" s="129">
        <f>SUM(B25:B26)</f>
        <v>1589.5314113269999</v>
      </c>
      <c r="C24" s="129">
        <f>SUM(C25:C26)</f>
        <v>1716.205932972</v>
      </c>
      <c r="D24" s="129">
        <f>SUM(D25:D26)</f>
        <v>1433.0745986009999</v>
      </c>
      <c r="E24" s="130">
        <f>(C24-B24)/B24</f>
        <v>7.9692996780257111E-2</v>
      </c>
      <c r="F24" s="131">
        <f>(D24-C24)/C24</f>
        <v>-0.16497515183431044</v>
      </c>
      <c r="G24" s="129">
        <f>SUM(G25:G26)</f>
        <v>829.52342437100003</v>
      </c>
      <c r="H24" s="129">
        <f>SUM(H25:H26)</f>
        <v>1017.153253618</v>
      </c>
      <c r="I24" s="129">
        <f>SUM(I25:I26)</f>
        <v>1465.1800466499999</v>
      </c>
      <c r="J24" s="130">
        <f>(H24-G24)/G24</f>
        <v>0.22618991065776523</v>
      </c>
      <c r="K24" s="131">
        <f>(I24-H24)/H24</f>
        <v>0.44047127749763842</v>
      </c>
    </row>
    <row r="25" spans="1:11" ht="19.5" customHeight="1" x14ac:dyDescent="0.25">
      <c r="A25" s="59" t="s">
        <v>36</v>
      </c>
      <c r="B25" s="89">
        <v>1589.5314113269999</v>
      </c>
      <c r="C25" s="89">
        <v>1716.205932972</v>
      </c>
      <c r="D25" s="89">
        <v>1433.0745986009999</v>
      </c>
      <c r="E25" s="132">
        <f>(C25-B25)/B25</f>
        <v>7.9692996780257111E-2</v>
      </c>
      <c r="F25" s="134">
        <f>(D25-C25)/C25</f>
        <v>-0.16497515183431044</v>
      </c>
      <c r="G25" s="89">
        <v>829.52342437100003</v>
      </c>
      <c r="H25" s="89">
        <v>1017.153253618</v>
      </c>
      <c r="I25" s="89">
        <v>1465.1800466499999</v>
      </c>
      <c r="J25" s="132">
        <f>(H25-G25)/G25</f>
        <v>0.22618991065776523</v>
      </c>
      <c r="K25" s="134">
        <f>(I25-H25)/H25</f>
        <v>0.44047127749763842</v>
      </c>
    </row>
    <row r="26" spans="1:11" x14ac:dyDescent="0.25">
      <c r="A26" s="59" t="s">
        <v>37</v>
      </c>
      <c r="B26" s="89">
        <v>0</v>
      </c>
      <c r="C26" s="89">
        <v>0</v>
      </c>
      <c r="D26" s="89">
        <v>0</v>
      </c>
      <c r="E26" s="132" t="s">
        <v>30</v>
      </c>
      <c r="F26" s="134"/>
      <c r="G26" s="89">
        <v>0</v>
      </c>
      <c r="H26" s="89">
        <v>0</v>
      </c>
      <c r="I26" s="89">
        <v>0</v>
      </c>
      <c r="J26" s="132" t="s">
        <v>30</v>
      </c>
      <c r="K26" s="134" t="s">
        <v>30</v>
      </c>
    </row>
    <row r="27" spans="1:11" ht="19.5" customHeight="1" x14ac:dyDescent="0.25">
      <c r="A27" s="88"/>
      <c r="B27" s="129"/>
      <c r="C27" s="129"/>
      <c r="D27" s="129"/>
      <c r="E27" s="135"/>
      <c r="F27" s="136"/>
      <c r="G27" s="129"/>
      <c r="H27" s="129"/>
      <c r="I27" s="129"/>
      <c r="J27" s="135"/>
      <c r="K27" s="137"/>
    </row>
    <row r="28" spans="1:11" ht="19.5" customHeight="1" x14ac:dyDescent="0.25">
      <c r="A28" s="55" t="s">
        <v>55</v>
      </c>
      <c r="B28" s="129">
        <f>SUM(B29:B30)</f>
        <v>13756.854732963002</v>
      </c>
      <c r="C28" s="129">
        <f>SUM(C29:C30)</f>
        <v>15440.809622697001</v>
      </c>
      <c r="D28" s="129">
        <f>SUM(D29:D30)</f>
        <v>17517.120884458</v>
      </c>
      <c r="E28" s="130">
        <f t="shared" ref="E28:F30" si="2">(C28-B28)/B28</f>
        <v>0.12240842274063199</v>
      </c>
      <c r="F28" s="131">
        <f t="shared" si="2"/>
        <v>0.13446906687515622</v>
      </c>
      <c r="G28" s="129">
        <f>SUM(G29:G30)</f>
        <v>22922.260249785999</v>
      </c>
      <c r="H28" s="129">
        <f>SUM(H29:H30)</f>
        <v>24150.199280600998</v>
      </c>
      <c r="I28" s="129">
        <f>SUM(I29:I30)</f>
        <v>25854.848259876999</v>
      </c>
      <c r="J28" s="130">
        <f t="shared" ref="J28:K30" si="3">(H28-G28)/G28</f>
        <v>5.3569718580717345E-2</v>
      </c>
      <c r="K28" s="131">
        <f t="shared" si="3"/>
        <v>7.0585296604375625E-2</v>
      </c>
    </row>
    <row r="29" spans="1:11" ht="19.5" customHeight="1" x14ac:dyDescent="0.25">
      <c r="A29" s="59" t="s">
        <v>36</v>
      </c>
      <c r="B29" s="89">
        <v>1714.9978170069999</v>
      </c>
      <c r="C29" s="89">
        <v>1857.860908975</v>
      </c>
      <c r="D29" s="89">
        <v>1932.6575634169999</v>
      </c>
      <c r="E29" s="132">
        <f t="shared" si="2"/>
        <v>8.3302200475872126E-2</v>
      </c>
      <c r="F29" s="134">
        <f t="shared" si="2"/>
        <v>4.0259555535438821E-2</v>
      </c>
      <c r="G29" s="89">
        <v>9748.8488169800003</v>
      </c>
      <c r="H29" s="89">
        <v>10260.764503467999</v>
      </c>
      <c r="I29" s="89">
        <v>10680.681146207</v>
      </c>
      <c r="J29" s="132">
        <f t="shared" si="3"/>
        <v>5.2510372875654056E-2</v>
      </c>
      <c r="K29" s="134">
        <f t="shared" si="3"/>
        <v>4.0924498617727248E-2</v>
      </c>
    </row>
    <row r="30" spans="1:11" x14ac:dyDescent="0.25">
      <c r="A30" s="59" t="s">
        <v>37</v>
      </c>
      <c r="B30" s="89">
        <v>12041.856915956001</v>
      </c>
      <c r="C30" s="89">
        <v>13582.948713722</v>
      </c>
      <c r="D30" s="89">
        <v>15584.463321041001</v>
      </c>
      <c r="E30" s="132">
        <f t="shared" si="2"/>
        <v>0.12797791972797679</v>
      </c>
      <c r="F30" s="134">
        <f t="shared" si="2"/>
        <v>0.14735494107380354</v>
      </c>
      <c r="G30" s="89">
        <v>13173.411432806</v>
      </c>
      <c r="H30" s="89">
        <v>13889.434777132999</v>
      </c>
      <c r="I30" s="89">
        <v>15174.167113669999</v>
      </c>
      <c r="J30" s="132">
        <f t="shared" si="3"/>
        <v>5.4353676568840194E-2</v>
      </c>
      <c r="K30" s="134">
        <f t="shared" si="3"/>
        <v>9.2497092729225419E-2</v>
      </c>
    </row>
    <row r="31" spans="1:11" ht="19.5" customHeight="1" x14ac:dyDescent="0.25">
      <c r="A31" s="88"/>
      <c r="B31" s="129"/>
      <c r="C31" s="129"/>
      <c r="D31" s="129"/>
      <c r="E31" s="135"/>
      <c r="F31" s="136"/>
      <c r="G31" s="129"/>
      <c r="H31" s="129"/>
      <c r="I31" s="129"/>
      <c r="J31" s="135"/>
      <c r="K31" s="137"/>
    </row>
    <row r="32" spans="1:11" ht="19.5" customHeight="1" x14ac:dyDescent="0.25">
      <c r="A32" s="55" t="s">
        <v>56</v>
      </c>
      <c r="B32" s="129">
        <f>SUM(B33:B34)</f>
        <v>8805.3063852150008</v>
      </c>
      <c r="C32" s="129">
        <f>SUM(C33:C34)</f>
        <v>8812.8594694290005</v>
      </c>
      <c r="D32" s="129">
        <f>SUM(D33:D34)</f>
        <v>8788.2469686559998</v>
      </c>
      <c r="E32" s="130">
        <f t="shared" ref="E32:F34" si="4">(C32-B32)/B32</f>
        <v>8.5778777972815047E-4</v>
      </c>
      <c r="F32" s="131">
        <f t="shared" si="4"/>
        <v>-2.7927939686748838E-3</v>
      </c>
      <c r="G32" s="129">
        <f>SUM(G33:G34)</f>
        <v>12809.258369424</v>
      </c>
      <c r="H32" s="129">
        <f>SUM(H33:H34)</f>
        <v>15685.858157003999</v>
      </c>
      <c r="I32" s="129">
        <f>SUM(I33:I34)</f>
        <v>17231.617955023001</v>
      </c>
      <c r="J32" s="130">
        <f t="shared" ref="J32:K34" si="5">(H32-G32)/G32</f>
        <v>0.22457192326188918</v>
      </c>
      <c r="K32" s="131">
        <f t="shared" si="5"/>
        <v>9.8544802748250948E-2</v>
      </c>
    </row>
    <row r="33" spans="1:11" ht="19.5" customHeight="1" x14ac:dyDescent="0.25">
      <c r="A33" s="59" t="s">
        <v>36</v>
      </c>
      <c r="B33" s="89">
        <v>1043.1737565660001</v>
      </c>
      <c r="C33" s="89">
        <v>1089.1257898839999</v>
      </c>
      <c r="D33" s="89">
        <v>944.54578315499998</v>
      </c>
      <c r="E33" s="132">
        <f t="shared" si="4"/>
        <v>4.4050219849537151E-2</v>
      </c>
      <c r="F33" s="134">
        <f t="shared" si="4"/>
        <v>-0.13274867611426114</v>
      </c>
      <c r="G33" s="89">
        <v>9690.6948203060001</v>
      </c>
      <c r="H33" s="89">
        <v>11988.821410291999</v>
      </c>
      <c r="I33" s="89">
        <v>13472.958835977</v>
      </c>
      <c r="J33" s="132">
        <f t="shared" si="5"/>
        <v>0.23714776211613606</v>
      </c>
      <c r="K33" s="134">
        <f t="shared" si="5"/>
        <v>0.12379343847852461</v>
      </c>
    </row>
    <row r="34" spans="1:11" x14ac:dyDescent="0.25">
      <c r="A34" s="59" t="s">
        <v>37</v>
      </c>
      <c r="B34" s="89">
        <v>7762.1326286490003</v>
      </c>
      <c r="C34" s="89">
        <v>7723.7336795450001</v>
      </c>
      <c r="D34" s="89">
        <v>7843.7011855009996</v>
      </c>
      <c r="E34" s="132">
        <f t="shared" si="4"/>
        <v>-4.9469586441070008E-3</v>
      </c>
      <c r="F34" s="134">
        <f t="shared" si="4"/>
        <v>1.5532320369061031E-2</v>
      </c>
      <c r="G34" s="89">
        <v>3118.5635491180001</v>
      </c>
      <c r="H34" s="89">
        <v>3697.036746712</v>
      </c>
      <c r="I34" s="89">
        <v>3758.6591190459999</v>
      </c>
      <c r="J34" s="132">
        <f t="shared" si="5"/>
        <v>0.18549347752031706</v>
      </c>
      <c r="K34" s="134">
        <f t="shared" si="5"/>
        <v>1.6668044316520372E-2</v>
      </c>
    </row>
    <row r="35" spans="1:11" ht="19.5" customHeight="1" x14ac:dyDescent="0.25">
      <c r="A35" s="88"/>
      <c r="B35" s="129"/>
      <c r="C35" s="129"/>
      <c r="D35" s="129"/>
      <c r="E35" s="135"/>
      <c r="F35" s="136"/>
      <c r="G35" s="129"/>
      <c r="H35" s="129"/>
      <c r="I35" s="129"/>
      <c r="J35" s="135"/>
      <c r="K35" s="137"/>
    </row>
    <row r="36" spans="1:11" ht="19.5" customHeight="1" x14ac:dyDescent="0.25">
      <c r="A36" s="55" t="s">
        <v>57</v>
      </c>
      <c r="B36" s="129">
        <f>SUM(B37:B38)</f>
        <v>14113.364474599</v>
      </c>
      <c r="C36" s="129">
        <f>SUM(C37:C38)</f>
        <v>14523.617343558999</v>
      </c>
      <c r="D36" s="129">
        <f>SUM(D37:D38)</f>
        <v>14761.696001585</v>
      </c>
      <c r="E36" s="130">
        <f t="shared" ref="E36:F38" si="6">(C36-B36)/B36</f>
        <v>2.9068396107700956E-2</v>
      </c>
      <c r="F36" s="131">
        <f t="shared" si="6"/>
        <v>1.6392517951568396E-2</v>
      </c>
      <c r="G36" s="129">
        <f>SUM(G37:G38)</f>
        <v>8382.1315462429993</v>
      </c>
      <c r="H36" s="129">
        <f>SUM(H37:H38)</f>
        <v>9145.1396348340004</v>
      </c>
      <c r="I36" s="129">
        <f>SUM(I37:I38)</f>
        <v>9365.6063877279994</v>
      </c>
      <c r="J36" s="130">
        <f t="shared" ref="J36:K38" si="7">(H36-G36)/G36</f>
        <v>9.1027930590398945E-2</v>
      </c>
      <c r="K36" s="131">
        <f t="shared" si="7"/>
        <v>2.4107532711062956E-2</v>
      </c>
    </row>
    <row r="37" spans="1:11" ht="19.5" customHeight="1" x14ac:dyDescent="0.25">
      <c r="A37" s="59" t="s">
        <v>36</v>
      </c>
      <c r="B37" s="89">
        <v>2072.6514181910002</v>
      </c>
      <c r="C37" s="89">
        <v>2204.3733639339998</v>
      </c>
      <c r="D37" s="89">
        <v>2223.4499122689999</v>
      </c>
      <c r="E37" s="132">
        <f t="shared" si="6"/>
        <v>6.3552387336779426E-2</v>
      </c>
      <c r="F37" s="134">
        <f t="shared" si="6"/>
        <v>8.6539551997468524E-3</v>
      </c>
      <c r="G37" s="89">
        <v>6297.3701047679997</v>
      </c>
      <c r="H37" s="89">
        <v>7009.8513743359999</v>
      </c>
      <c r="I37" s="89">
        <v>6962.3249530499997</v>
      </c>
      <c r="J37" s="132">
        <f t="shared" si="7"/>
        <v>0.11313949437854243</v>
      </c>
      <c r="K37" s="134">
        <f t="shared" si="7"/>
        <v>-6.7799470699194493E-3</v>
      </c>
    </row>
    <row r="38" spans="1:11" x14ac:dyDescent="0.25">
      <c r="A38" s="59" t="s">
        <v>37</v>
      </c>
      <c r="B38" s="89">
        <v>12040.713056408</v>
      </c>
      <c r="C38" s="89">
        <v>12319.243979625</v>
      </c>
      <c r="D38" s="89">
        <v>12538.246089316001</v>
      </c>
      <c r="E38" s="132">
        <f t="shared" si="6"/>
        <v>2.3132427615552856E-2</v>
      </c>
      <c r="F38" s="134">
        <f t="shared" si="6"/>
        <v>1.777723617238295E-2</v>
      </c>
      <c r="G38" s="89">
        <v>2084.7614414750001</v>
      </c>
      <c r="H38" s="89">
        <v>2135.288260498</v>
      </c>
      <c r="I38" s="89">
        <v>2403.2814346780001</v>
      </c>
      <c r="J38" s="132">
        <f t="shared" si="7"/>
        <v>2.4236259371360702E-2</v>
      </c>
      <c r="K38" s="134">
        <f t="shared" si="7"/>
        <v>0.12550678947558008</v>
      </c>
    </row>
    <row r="39" spans="1:11" ht="19.5" customHeight="1" x14ac:dyDescent="0.25">
      <c r="A39" s="88"/>
      <c r="B39" s="129"/>
      <c r="C39" s="129"/>
      <c r="D39" s="129"/>
      <c r="E39" s="135"/>
      <c r="F39" s="136"/>
      <c r="G39" s="129"/>
      <c r="H39" s="129"/>
      <c r="I39" s="129"/>
      <c r="J39" s="135"/>
      <c r="K39" s="137"/>
    </row>
    <row r="40" spans="1:11" ht="19.5" customHeight="1" x14ac:dyDescent="0.25">
      <c r="A40" s="55" t="s">
        <v>47</v>
      </c>
      <c r="B40" s="129">
        <f>B36+B32+B28+B24+B20+B16</f>
        <v>46404.572141383003</v>
      </c>
      <c r="C40" s="129">
        <f t="shared" ref="C40:D42" si="8">C36+C32+C28+C24+C20+C16</f>
        <v>46419.781898689005</v>
      </c>
      <c r="D40" s="129">
        <f t="shared" si="8"/>
        <v>50399.958597392993</v>
      </c>
      <c r="E40" s="138">
        <f t="shared" ref="E40:F42" si="9">(C40-B40)/B40</f>
        <v>3.2776419658954209E-4</v>
      </c>
      <c r="F40" s="131">
        <f t="shared" si="9"/>
        <v>8.574311502347659E-2</v>
      </c>
      <c r="G40" s="129">
        <f>G36+G32+G28+G24+G20+G16</f>
        <v>59902.007839113998</v>
      </c>
      <c r="H40" s="129">
        <f t="shared" ref="H40:I42" si="10">H36+H32+H28+H24+H20+H16</f>
        <v>63146.740209228999</v>
      </c>
      <c r="I40" s="129">
        <f t="shared" si="10"/>
        <v>71396.974185283994</v>
      </c>
      <c r="J40" s="130">
        <f t="shared" ref="J40:K42" si="11">(H40-G40)/G40</f>
        <v>5.416733907867944E-2</v>
      </c>
      <c r="K40" s="131">
        <f t="shared" si="11"/>
        <v>0.13065177946983256</v>
      </c>
    </row>
    <row r="41" spans="1:11" ht="19.5" customHeight="1" x14ac:dyDescent="0.25">
      <c r="A41" s="59" t="s">
        <v>36</v>
      </c>
      <c r="B41" s="139">
        <f>B37+B33+B29+B25+B21+B17</f>
        <v>14517.127892005999</v>
      </c>
      <c r="C41" s="139">
        <f t="shared" si="8"/>
        <v>12744.922843516</v>
      </c>
      <c r="D41" s="139">
        <f t="shared" si="8"/>
        <v>14395.184380428998</v>
      </c>
      <c r="E41" s="140">
        <f t="shared" si="9"/>
        <v>-0.1220768365253489</v>
      </c>
      <c r="F41" s="131">
        <f t="shared" si="9"/>
        <v>0.12948383895101973</v>
      </c>
      <c r="G41" s="139">
        <f>G37+G33+G29+G25+G21+G17</f>
        <v>41347.633735790005</v>
      </c>
      <c r="H41" s="139">
        <f t="shared" si="10"/>
        <v>43292.415603970992</v>
      </c>
      <c r="I41" s="139">
        <f t="shared" si="10"/>
        <v>49938.755351630003</v>
      </c>
      <c r="J41" s="140">
        <f t="shared" si="11"/>
        <v>4.7034901213648131E-2</v>
      </c>
      <c r="K41" s="141">
        <f t="shared" si="11"/>
        <v>0.15352203509404949</v>
      </c>
    </row>
    <row r="42" spans="1:11" ht="15.75" thickBot="1" x14ac:dyDescent="0.3">
      <c r="A42" s="69" t="s">
        <v>37</v>
      </c>
      <c r="B42" s="142">
        <f>B38+B34+B30+B26+B22+B18</f>
        <v>31887.444249377</v>
      </c>
      <c r="C42" s="142">
        <f t="shared" si="8"/>
        <v>33674.859055173001</v>
      </c>
      <c r="D42" s="142">
        <f t="shared" si="8"/>
        <v>36004.774216964004</v>
      </c>
      <c r="E42" s="143">
        <f t="shared" si="9"/>
        <v>5.6053874741965957E-2</v>
      </c>
      <c r="F42" s="144">
        <f t="shared" si="9"/>
        <v>6.9188564619488455E-2</v>
      </c>
      <c r="G42" s="142">
        <f>G38+G34+G30+G26+G22+G18</f>
        <v>18554.374103324</v>
      </c>
      <c r="H42" s="142">
        <f t="shared" si="10"/>
        <v>19854.324605257996</v>
      </c>
      <c r="I42" s="142">
        <f t="shared" si="10"/>
        <v>21458.218833653998</v>
      </c>
      <c r="J42" s="143">
        <f t="shared" si="11"/>
        <v>7.0061673581385361E-2</v>
      </c>
      <c r="K42" s="145">
        <f t="shared" si="11"/>
        <v>8.0783117042986435E-2</v>
      </c>
    </row>
    <row r="43" spans="1:11" x14ac:dyDescent="0.25">
      <c r="A43" s="90"/>
      <c r="B43" s="91"/>
      <c r="C43" s="91"/>
      <c r="D43" s="91"/>
      <c r="E43" s="92"/>
      <c r="F43" s="92"/>
      <c r="G43" s="91"/>
      <c r="H43" s="91"/>
      <c r="I43" s="91"/>
      <c r="J43" s="92"/>
      <c r="K43" s="92"/>
    </row>
    <row r="44" spans="1:11" ht="15.75" thickBot="1" x14ac:dyDescent="0.3">
      <c r="A44" s="63"/>
      <c r="B44" s="21"/>
      <c r="C44" s="93"/>
      <c r="D44" s="93"/>
      <c r="E44" s="94"/>
      <c r="F44" s="146"/>
      <c r="G44" s="73"/>
      <c r="H44" s="147"/>
      <c r="I44" s="147"/>
      <c r="J44" s="53"/>
      <c r="K44" s="53"/>
    </row>
    <row r="45" spans="1:11" ht="16.5" thickBot="1" x14ac:dyDescent="0.3">
      <c r="A45" s="83"/>
      <c r="B45" s="95"/>
      <c r="C45" s="148" t="s">
        <v>71</v>
      </c>
      <c r="D45" s="148" t="s">
        <v>72</v>
      </c>
      <c r="E45" s="148" t="s">
        <v>73</v>
      </c>
      <c r="G45" s="149"/>
      <c r="H45" s="149"/>
      <c r="I45" s="149"/>
      <c r="J45" s="149"/>
    </row>
    <row r="46" spans="1:11" x14ac:dyDescent="0.25">
      <c r="A46" s="64" t="s">
        <v>48</v>
      </c>
      <c r="B46" s="96"/>
      <c r="C46" s="65">
        <f t="shared" ref="C46:E48" si="12">B40-G40</f>
        <v>-13497.435697730994</v>
      </c>
      <c r="D46" s="65">
        <f t="shared" si="12"/>
        <v>-16726.958310539994</v>
      </c>
      <c r="E46" s="97">
        <f t="shared" si="12"/>
        <v>-20997.015587891001</v>
      </c>
      <c r="G46" s="149"/>
      <c r="H46" s="149"/>
      <c r="I46" s="149"/>
      <c r="J46" s="149"/>
      <c r="K46" s="149"/>
    </row>
    <row r="47" spans="1:11" x14ac:dyDescent="0.25">
      <c r="A47" s="59" t="s">
        <v>36</v>
      </c>
      <c r="C47" s="61">
        <f t="shared" si="12"/>
        <v>-26830.505843784005</v>
      </c>
      <c r="D47" s="61">
        <f t="shared" si="12"/>
        <v>-30547.492760454992</v>
      </c>
      <c r="E47" s="66">
        <f t="shared" si="12"/>
        <v>-35543.570971201007</v>
      </c>
      <c r="G47" s="149"/>
      <c r="H47" s="149"/>
      <c r="I47" s="149"/>
      <c r="J47" s="149"/>
      <c r="K47" s="149"/>
    </row>
    <row r="48" spans="1:11" x14ac:dyDescent="0.25">
      <c r="A48" s="59" t="s">
        <v>37</v>
      </c>
      <c r="C48" s="61">
        <f t="shared" si="12"/>
        <v>13333.070146053</v>
      </c>
      <c r="D48" s="61">
        <f t="shared" si="12"/>
        <v>13820.534449915005</v>
      </c>
      <c r="E48" s="66">
        <f t="shared" si="12"/>
        <v>14546.555383310006</v>
      </c>
      <c r="G48" s="149"/>
      <c r="H48" s="149"/>
      <c r="I48" s="149"/>
      <c r="J48" s="149"/>
      <c r="K48" s="149"/>
    </row>
    <row r="49" spans="1:11" x14ac:dyDescent="0.25">
      <c r="A49" s="59"/>
      <c r="C49" s="61"/>
      <c r="D49" s="61"/>
      <c r="E49" s="66"/>
      <c r="G49" s="149"/>
      <c r="H49" s="149"/>
      <c r="I49" s="149"/>
      <c r="J49" s="149"/>
      <c r="K49" s="149"/>
    </row>
    <row r="50" spans="1:11" x14ac:dyDescent="0.25">
      <c r="A50" s="55" t="s">
        <v>49</v>
      </c>
      <c r="C50" s="67">
        <f t="shared" ref="C50:E52" si="13">B40/G40</f>
        <v>0.77467473654668351</v>
      </c>
      <c r="D50" s="67">
        <f t="shared" si="13"/>
        <v>0.73510971025396932</v>
      </c>
      <c r="E50" s="68">
        <f t="shared" si="13"/>
        <v>0.70591168845053376</v>
      </c>
      <c r="G50" s="149"/>
      <c r="H50" s="149"/>
      <c r="I50" s="149"/>
      <c r="J50" s="149"/>
      <c r="K50" s="149"/>
    </row>
    <row r="51" spans="1:11" x14ac:dyDescent="0.25">
      <c r="A51" s="59" t="s">
        <v>36</v>
      </c>
      <c r="C51" s="67">
        <f t="shared" si="13"/>
        <v>0.35109936362428767</v>
      </c>
      <c r="D51" s="67">
        <f t="shared" si="13"/>
        <v>0.29439158489338196</v>
      </c>
      <c r="E51" s="68">
        <f t="shared" si="13"/>
        <v>0.28825677130055144</v>
      </c>
      <c r="G51" s="149"/>
      <c r="H51" s="149"/>
      <c r="I51" s="149"/>
      <c r="J51" s="149"/>
      <c r="K51" s="149"/>
    </row>
    <row r="52" spans="1:11" ht="15.75" thickBot="1" x14ac:dyDescent="0.3">
      <c r="A52" s="69" t="s">
        <v>37</v>
      </c>
      <c r="B52" s="98"/>
      <c r="C52" s="70">
        <f t="shared" si="13"/>
        <v>1.7185944441890062</v>
      </c>
      <c r="D52" s="70">
        <f t="shared" si="13"/>
        <v>1.696096932265071</v>
      </c>
      <c r="E52" s="71">
        <f t="shared" si="13"/>
        <v>1.6779013438196424</v>
      </c>
      <c r="G52" s="149"/>
      <c r="H52" s="149"/>
      <c r="I52" s="149"/>
      <c r="J52" s="149"/>
      <c r="K52" s="149"/>
    </row>
    <row r="53" spans="1:11" x14ac:dyDescent="0.25">
      <c r="A53" s="72"/>
      <c r="G53" s="149"/>
      <c r="H53" s="149"/>
      <c r="I53" s="149"/>
      <c r="J53" s="149"/>
    </row>
    <row r="54" spans="1:11" x14ac:dyDescent="0.25">
      <c r="G54" s="149"/>
      <c r="H54" s="149"/>
      <c r="I54" s="149"/>
      <c r="J54" s="149"/>
    </row>
    <row r="55" spans="1:11" x14ac:dyDescent="0.25">
      <c r="G55" s="149"/>
      <c r="H55" s="149"/>
      <c r="I55" s="149"/>
      <c r="J55" s="149"/>
    </row>
  </sheetData>
  <mergeCells count="2"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Global</vt:lpstr>
      <vt:lpstr>GP</vt:lpstr>
      <vt:lpstr>GSA</vt:lpstr>
      <vt:lpstr>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Benfarhat (Dir. Conjoncture)</dc:creator>
  <cp:lastModifiedBy>mossaab dergaa</cp:lastModifiedBy>
  <cp:lastPrinted>2026-06-08T15:27:57Z</cp:lastPrinted>
  <dcterms:created xsi:type="dcterms:W3CDTF">2015-06-05T18:19:34Z</dcterms:created>
  <dcterms:modified xsi:type="dcterms:W3CDTF">2026-10-12T10:03:10Z</dcterms:modified>
</cp:coreProperties>
</file>