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iffusion\Slides et Vignettes\Commerce Courant\Note\"/>
    </mc:Choice>
  </mc:AlternateContent>
  <xr:revisionPtr revIDLastSave="0" documentId="13_ncr:1_{8503A76F-1B3D-4035-ACD5-03D9E3600209}" xr6:coauthVersionLast="47" xr6:coauthVersionMax="47" xr10:uidLastSave="{00000000-0000-0000-0000-000000000000}"/>
  <bookViews>
    <workbookView xWindow="-28920" yWindow="-1830" windowWidth="29040" windowHeight="15720" tabRatio="547" xr2:uid="{00000000-000D-0000-FFFF-FFFF00000000}"/>
  </bookViews>
  <sheets>
    <sheet name="Global" sheetId="1" r:id="rId1"/>
    <sheet name="GP" sheetId="2" r:id="rId2"/>
    <sheet name="GSA" sheetId="3" r:id="rId3"/>
    <sheet name="TYP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4" l="1"/>
  <c r="D42" i="4"/>
  <c r="C42" i="4"/>
  <c r="J41" i="4"/>
  <c r="I41" i="4"/>
  <c r="K41" i="4" s="1"/>
  <c r="H41" i="4"/>
  <c r="E41" i="4"/>
  <c r="F47" i="4" s="1"/>
  <c r="D41" i="4"/>
  <c r="E47" i="4" s="1"/>
  <c r="C41" i="4"/>
  <c r="D51" i="4" s="1"/>
  <c r="L38" i="4"/>
  <c r="K38" i="4"/>
  <c r="G38" i="4"/>
  <c r="F38" i="4"/>
  <c r="L37" i="4"/>
  <c r="K37" i="4"/>
  <c r="G37" i="4"/>
  <c r="F37" i="4"/>
  <c r="J36" i="4"/>
  <c r="I36" i="4"/>
  <c r="K36" i="4" s="1"/>
  <c r="H36" i="4"/>
  <c r="E36" i="4"/>
  <c r="G36" i="4" s="1"/>
  <c r="D36" i="4"/>
  <c r="C36" i="4"/>
  <c r="F36" i="4" s="1"/>
  <c r="L34" i="4"/>
  <c r="K34" i="4"/>
  <c r="G34" i="4"/>
  <c r="F34" i="4"/>
  <c r="L33" i="4"/>
  <c r="K33" i="4"/>
  <c r="G33" i="4"/>
  <c r="F33" i="4"/>
  <c r="J32" i="4"/>
  <c r="I32" i="4"/>
  <c r="H32" i="4"/>
  <c r="E32" i="4"/>
  <c r="D32" i="4"/>
  <c r="C32" i="4"/>
  <c r="L30" i="4"/>
  <c r="K30" i="4"/>
  <c r="G30" i="4"/>
  <c r="F30" i="4"/>
  <c r="L29" i="4"/>
  <c r="K29" i="4"/>
  <c r="G29" i="4"/>
  <c r="F29" i="4"/>
  <c r="J28" i="4"/>
  <c r="I28" i="4"/>
  <c r="H28" i="4"/>
  <c r="E28" i="4"/>
  <c r="D28" i="4"/>
  <c r="C28" i="4"/>
  <c r="F28" i="4" s="1"/>
  <c r="L25" i="4"/>
  <c r="K25" i="4"/>
  <c r="G25" i="4"/>
  <c r="F25" i="4"/>
  <c r="L24" i="4"/>
  <c r="J24" i="4"/>
  <c r="I24" i="4"/>
  <c r="H24" i="4"/>
  <c r="K24" i="4" s="1"/>
  <c r="E24" i="4"/>
  <c r="D24" i="4"/>
  <c r="F24" i="4" s="1"/>
  <c r="C24" i="4"/>
  <c r="J22" i="4"/>
  <c r="J42" i="4" s="1"/>
  <c r="I22" i="4"/>
  <c r="I42" i="4" s="1"/>
  <c r="H22" i="4"/>
  <c r="H42" i="4" s="1"/>
  <c r="L21" i="4"/>
  <c r="K21" i="4"/>
  <c r="G21" i="4"/>
  <c r="F21" i="4"/>
  <c r="E20" i="4"/>
  <c r="D20" i="4"/>
  <c r="C20" i="4"/>
  <c r="L18" i="4"/>
  <c r="K18" i="4"/>
  <c r="G18" i="4"/>
  <c r="F18" i="4"/>
  <c r="L17" i="4"/>
  <c r="K17" i="4"/>
  <c r="G17" i="4"/>
  <c r="F17" i="4"/>
  <c r="J16" i="4"/>
  <c r="I16" i="4"/>
  <c r="K16" i="4" s="1"/>
  <c r="H16" i="4"/>
  <c r="E16" i="4"/>
  <c r="D16" i="4"/>
  <c r="C16" i="4"/>
  <c r="F16" i="4" l="1"/>
  <c r="J40" i="4"/>
  <c r="F41" i="4"/>
  <c r="G16" i="4"/>
  <c r="L41" i="4"/>
  <c r="F20" i="4"/>
  <c r="L16" i="4"/>
  <c r="G20" i="4"/>
  <c r="G24" i="4"/>
  <c r="G28" i="4"/>
  <c r="I20" i="4"/>
  <c r="I40" i="4" s="1"/>
  <c r="F32" i="4"/>
  <c r="F42" i="4"/>
  <c r="J20" i="4"/>
  <c r="L20" i="4" s="1"/>
  <c r="K28" i="4"/>
  <c r="G32" i="4"/>
  <c r="L28" i="4"/>
  <c r="D47" i="4"/>
  <c r="L32" i="4"/>
  <c r="D52" i="4"/>
  <c r="D48" i="4"/>
  <c r="K42" i="4"/>
  <c r="E48" i="4"/>
  <c r="L42" i="4"/>
  <c r="F48" i="4"/>
  <c r="F52" i="4"/>
  <c r="D40" i="4"/>
  <c r="C40" i="4"/>
  <c r="G42" i="4"/>
  <c r="E40" i="4"/>
  <c r="G41" i="4"/>
  <c r="L36" i="4"/>
  <c r="H20" i="4"/>
  <c r="E51" i="4"/>
  <c r="K32" i="4"/>
  <c r="F51" i="4"/>
  <c r="E52" i="4"/>
  <c r="K20" i="4" l="1"/>
  <c r="F46" i="4"/>
  <c r="F50" i="4"/>
  <c r="G40" i="4"/>
  <c r="E46" i="4"/>
  <c r="E50" i="4"/>
  <c r="F40" i="4"/>
  <c r="H40" i="4"/>
  <c r="D50" i="4" s="1"/>
  <c r="L40" i="4"/>
  <c r="D46" i="4" l="1"/>
  <c r="K40" i="4"/>
  <c r="L53" i="3"/>
  <c r="K53" i="3"/>
  <c r="G53" i="3"/>
  <c r="F53" i="3"/>
  <c r="L52" i="3"/>
  <c r="K52" i="3"/>
  <c r="G52" i="3"/>
  <c r="F52" i="3"/>
  <c r="J51" i="3"/>
  <c r="I51" i="3"/>
  <c r="H51" i="3"/>
  <c r="G51" i="3"/>
  <c r="E51" i="3"/>
  <c r="D51" i="3"/>
  <c r="C51" i="3"/>
  <c r="L49" i="3"/>
  <c r="K49" i="3"/>
  <c r="G49" i="3"/>
  <c r="F49" i="3"/>
  <c r="L48" i="3"/>
  <c r="K48" i="3"/>
  <c r="G48" i="3"/>
  <c r="F48" i="3"/>
  <c r="J47" i="3"/>
  <c r="I47" i="3"/>
  <c r="H47" i="3"/>
  <c r="E47" i="3"/>
  <c r="D47" i="3"/>
  <c r="G47" i="3" s="1"/>
  <c r="C47" i="3"/>
  <c r="L45" i="3"/>
  <c r="K45" i="3"/>
  <c r="G45" i="3"/>
  <c r="F45" i="3"/>
  <c r="L44" i="3"/>
  <c r="K44" i="3"/>
  <c r="G44" i="3"/>
  <c r="F44" i="3"/>
  <c r="J43" i="3"/>
  <c r="L43" i="3" s="1"/>
  <c r="I43" i="3"/>
  <c r="H43" i="3"/>
  <c r="E43" i="3"/>
  <c r="G43" i="3" s="1"/>
  <c r="D43" i="3"/>
  <c r="C43" i="3"/>
  <c r="F43" i="3" s="1"/>
  <c r="J41" i="3"/>
  <c r="I41" i="3"/>
  <c r="I57" i="3" s="1"/>
  <c r="H41" i="3"/>
  <c r="H39" i="3" s="1"/>
  <c r="E41" i="3"/>
  <c r="E57" i="3" s="1"/>
  <c r="D41" i="3"/>
  <c r="C41" i="3"/>
  <c r="C57" i="3" s="1"/>
  <c r="J40" i="3"/>
  <c r="J56" i="3" s="1"/>
  <c r="I40" i="3"/>
  <c r="H40" i="3"/>
  <c r="H56" i="3" s="1"/>
  <c r="E40" i="3"/>
  <c r="D40" i="3"/>
  <c r="C40" i="3"/>
  <c r="J39" i="3"/>
  <c r="I39" i="3"/>
  <c r="L39" i="3" s="1"/>
  <c r="D39" i="3"/>
  <c r="L37" i="3"/>
  <c r="K37" i="3"/>
  <c r="G37" i="3"/>
  <c r="F37" i="3"/>
  <c r="L36" i="3"/>
  <c r="K36" i="3"/>
  <c r="G36" i="3"/>
  <c r="F36" i="3"/>
  <c r="J35" i="3"/>
  <c r="I35" i="3"/>
  <c r="H35" i="3"/>
  <c r="E35" i="3"/>
  <c r="G35" i="3" s="1"/>
  <c r="D35" i="3"/>
  <c r="C35" i="3"/>
  <c r="F35" i="3" s="1"/>
  <c r="L33" i="3"/>
  <c r="K33" i="3"/>
  <c r="G33" i="3"/>
  <c r="F33" i="3"/>
  <c r="L32" i="3"/>
  <c r="K32" i="3"/>
  <c r="G32" i="3"/>
  <c r="F32" i="3"/>
  <c r="J31" i="3"/>
  <c r="I31" i="3"/>
  <c r="L31" i="3" s="1"/>
  <c r="H31" i="3"/>
  <c r="E31" i="3"/>
  <c r="D31" i="3"/>
  <c r="C31" i="3"/>
  <c r="J29" i="3"/>
  <c r="I29" i="3"/>
  <c r="K29" i="3" s="1"/>
  <c r="H29" i="3"/>
  <c r="G29" i="3"/>
  <c r="F29" i="3"/>
  <c r="E29" i="3"/>
  <c r="D29" i="3"/>
  <c r="C29" i="3"/>
  <c r="L28" i="3"/>
  <c r="J28" i="3"/>
  <c r="I28" i="3"/>
  <c r="K28" i="3" s="1"/>
  <c r="H28" i="3"/>
  <c r="E28" i="3"/>
  <c r="G28" i="3" s="1"/>
  <c r="D28" i="3"/>
  <c r="C28" i="3"/>
  <c r="F28" i="3" s="1"/>
  <c r="J27" i="3"/>
  <c r="D27" i="3"/>
  <c r="J25" i="3"/>
  <c r="J23" i="3" s="1"/>
  <c r="I25" i="3"/>
  <c r="H25" i="3"/>
  <c r="H23" i="3" s="1"/>
  <c r="K23" i="3" s="1"/>
  <c r="E25" i="3"/>
  <c r="D25" i="3"/>
  <c r="D23" i="3" s="1"/>
  <c r="F23" i="3" s="1"/>
  <c r="C25" i="3"/>
  <c r="L24" i="3"/>
  <c r="K24" i="3"/>
  <c r="G24" i="3"/>
  <c r="F24" i="3"/>
  <c r="I23" i="3"/>
  <c r="E23" i="3"/>
  <c r="C23" i="3"/>
  <c r="J21" i="3"/>
  <c r="J19" i="3" s="1"/>
  <c r="I21" i="3"/>
  <c r="H21" i="3"/>
  <c r="H19" i="3" s="1"/>
  <c r="L20" i="3"/>
  <c r="K20" i="3"/>
  <c r="G20" i="3"/>
  <c r="F20" i="3"/>
  <c r="I19" i="3"/>
  <c r="E19" i="3"/>
  <c r="D19" i="3"/>
  <c r="C19" i="3"/>
  <c r="L17" i="3"/>
  <c r="K17" i="3"/>
  <c r="G17" i="3"/>
  <c r="F17" i="3"/>
  <c r="L16" i="3"/>
  <c r="K16" i="3"/>
  <c r="G16" i="3"/>
  <c r="F16" i="3"/>
  <c r="J15" i="3"/>
  <c r="I15" i="3"/>
  <c r="H15" i="3"/>
  <c r="E15" i="3"/>
  <c r="G15" i="3" s="1"/>
  <c r="D15" i="3"/>
  <c r="C15" i="3"/>
  <c r="K19" i="3" l="1"/>
  <c r="D56" i="3"/>
  <c r="F56" i="3" s="1"/>
  <c r="L41" i="3"/>
  <c r="J55" i="3"/>
  <c r="K51" i="3"/>
  <c r="L29" i="3"/>
  <c r="G40" i="3"/>
  <c r="F15" i="3"/>
  <c r="H27" i="3"/>
  <c r="F40" i="3"/>
  <c r="K35" i="3"/>
  <c r="C56" i="3"/>
  <c r="D62" i="3" s="1"/>
  <c r="L19" i="3"/>
  <c r="K15" i="3"/>
  <c r="G19" i="3"/>
  <c r="G31" i="3"/>
  <c r="L40" i="3"/>
  <c r="L35" i="3"/>
  <c r="L15" i="3"/>
  <c r="K40" i="3"/>
  <c r="K43" i="3"/>
  <c r="F51" i="3"/>
  <c r="L23" i="3"/>
  <c r="C27" i="3"/>
  <c r="F27" i="3" s="1"/>
  <c r="D55" i="3"/>
  <c r="F41" i="3"/>
  <c r="L47" i="3"/>
  <c r="F67" i="3"/>
  <c r="H55" i="3"/>
  <c r="G23" i="3"/>
  <c r="D63" i="3"/>
  <c r="I27" i="3"/>
  <c r="K27" i="3" s="1"/>
  <c r="C39" i="3"/>
  <c r="F39" i="3" s="1"/>
  <c r="G41" i="3"/>
  <c r="C55" i="3"/>
  <c r="E56" i="3"/>
  <c r="E39" i="3"/>
  <c r="G39" i="3" s="1"/>
  <c r="H57" i="3"/>
  <c r="D67" i="3" s="1"/>
  <c r="F31" i="3"/>
  <c r="F47" i="3"/>
  <c r="L51" i="3"/>
  <c r="J57" i="3"/>
  <c r="L57" i="3" s="1"/>
  <c r="K41" i="3"/>
  <c r="I56" i="3"/>
  <c r="K56" i="3" s="1"/>
  <c r="I55" i="3"/>
  <c r="F19" i="3"/>
  <c r="E27" i="3"/>
  <c r="G27" i="3" s="1"/>
  <c r="K31" i="3"/>
  <c r="K39" i="3"/>
  <c r="K47" i="3"/>
  <c r="D57" i="3"/>
  <c r="K55" i="3" l="1"/>
  <c r="D66" i="3"/>
  <c r="L27" i="3"/>
  <c r="K57" i="3"/>
  <c r="F62" i="3"/>
  <c r="F66" i="3"/>
  <c r="G56" i="3"/>
  <c r="E55" i="3"/>
  <c r="L55" i="3"/>
  <c r="F57" i="3"/>
  <c r="E67" i="3"/>
  <c r="E63" i="3"/>
  <c r="D61" i="3"/>
  <c r="D65" i="3"/>
  <c r="F55" i="3"/>
  <c r="E66" i="3"/>
  <c r="E61" i="3"/>
  <c r="E62" i="3"/>
  <c r="G57" i="3"/>
  <c r="E65" i="3"/>
  <c r="L56" i="3"/>
  <c r="F63" i="3"/>
  <c r="F61" i="3" l="1"/>
  <c r="F65" i="3"/>
  <c r="G55" i="3"/>
  <c r="D49" i="2"/>
  <c r="F49" i="2" s="1"/>
  <c r="C49" i="2"/>
  <c r="B49" i="2"/>
  <c r="D48" i="2"/>
  <c r="C48" i="2"/>
  <c r="B48" i="2"/>
  <c r="B52" i="2" s="1"/>
  <c r="D46" i="2"/>
  <c r="C46" i="2"/>
  <c r="B46" i="2"/>
  <c r="D45" i="2"/>
  <c r="C45" i="2"/>
  <c r="B45" i="2"/>
  <c r="F43" i="2"/>
  <c r="E43" i="2"/>
  <c r="F42" i="2"/>
  <c r="E42" i="2"/>
  <c r="D39" i="2"/>
  <c r="C39" i="2"/>
  <c r="B39" i="2"/>
  <c r="D38" i="2"/>
  <c r="C38" i="2"/>
  <c r="B38" i="2"/>
  <c r="F36" i="2"/>
  <c r="E36" i="2"/>
  <c r="F35" i="2"/>
  <c r="E35" i="2"/>
  <c r="D32" i="2"/>
  <c r="C32" i="2"/>
  <c r="B32" i="2"/>
  <c r="D31" i="2"/>
  <c r="C31" i="2"/>
  <c r="B31" i="2"/>
  <c r="F29" i="2"/>
  <c r="E29" i="2"/>
  <c r="F28" i="2"/>
  <c r="E28" i="2"/>
  <c r="D25" i="2"/>
  <c r="C25" i="2"/>
  <c r="B25" i="2"/>
  <c r="D24" i="2"/>
  <c r="C24" i="2"/>
  <c r="B24" i="2"/>
  <c r="F22" i="2"/>
  <c r="E22" i="2"/>
  <c r="F21" i="2"/>
  <c r="E21" i="2"/>
  <c r="D18" i="2"/>
  <c r="C18" i="2"/>
  <c r="B18" i="2"/>
  <c r="D17" i="2"/>
  <c r="C17" i="2"/>
  <c r="B17" i="2"/>
  <c r="F15" i="2"/>
  <c r="E15" i="2"/>
  <c r="F14" i="2"/>
  <c r="E14" i="2"/>
  <c r="C52" i="2" l="1"/>
  <c r="D52" i="2"/>
  <c r="E49" i="2"/>
  <c r="B51" i="2"/>
  <c r="C51" i="2"/>
  <c r="D51" i="2"/>
  <c r="E48" i="2"/>
  <c r="F48" i="2"/>
  <c r="E51" i="2" l="1"/>
  <c r="F51" i="2"/>
  <c r="D50" i="1" l="1"/>
  <c r="C50" i="1"/>
  <c r="B50" i="1"/>
  <c r="D49" i="1"/>
  <c r="C49" i="1"/>
  <c r="B49" i="1"/>
  <c r="F47" i="1"/>
  <c r="E47" i="1"/>
  <c r="F46" i="1"/>
  <c r="E46" i="1"/>
  <c r="D42" i="1"/>
  <c r="C42" i="1"/>
  <c r="B42" i="1"/>
  <c r="D41" i="1"/>
  <c r="C41" i="1"/>
  <c r="B41" i="1"/>
  <c r="F39" i="1"/>
  <c r="E39" i="1"/>
  <c r="F38" i="1"/>
  <c r="E38" i="1"/>
  <c r="C25" i="1"/>
  <c r="D23" i="1"/>
  <c r="F23" i="1" s="1"/>
  <c r="C23" i="1"/>
  <c r="B23" i="1"/>
  <c r="D22" i="1"/>
  <c r="F22" i="1" s="1"/>
  <c r="C22" i="1"/>
  <c r="B22" i="1"/>
  <c r="B25" i="1" s="1"/>
  <c r="D25" i="1" l="1"/>
  <c r="E22" i="1"/>
  <c r="E23" i="1"/>
  <c r="C26" i="1"/>
  <c r="D26" i="1"/>
  <c r="B26" i="1"/>
</calcChain>
</file>

<file path=xl/sharedStrings.xml><?xml version="1.0" encoding="utf-8"?>
<sst xmlns="http://schemas.openxmlformats.org/spreadsheetml/2006/main" count="190" uniqueCount="70">
  <si>
    <t>COMMERCE EXTERIEUR</t>
  </si>
  <si>
    <t>***</t>
  </si>
  <si>
    <t>8 MOIS 2026</t>
  </si>
  <si>
    <t xml:space="preserve">BALANCE COMMERCIALE </t>
  </si>
  <si>
    <t>ENSEMBLE</t>
  </si>
  <si>
    <t>Valeur en MD</t>
  </si>
  <si>
    <t>Variations en %</t>
  </si>
  <si>
    <t xml:space="preserve"> 8 mois 2024</t>
  </si>
  <si>
    <t xml:space="preserve"> 8 mois 2025</t>
  </si>
  <si>
    <t>2025/2024</t>
  </si>
  <si>
    <t>2026/2025</t>
  </si>
  <si>
    <t>Exportations</t>
  </si>
  <si>
    <t>Importations</t>
  </si>
  <si>
    <t>Solde</t>
  </si>
  <si>
    <t>Taux de Couverture</t>
  </si>
  <si>
    <t xml:space="preserve">BALANCE PAR REGIME </t>
  </si>
  <si>
    <t>REGIME GENERAL</t>
  </si>
  <si>
    <t>REGIME OFF SHORE</t>
  </si>
  <si>
    <t>BALANCE COMMERCIALE</t>
  </si>
  <si>
    <t>GROUPES DE PRODUITS</t>
  </si>
  <si>
    <t>8 mois</t>
  </si>
  <si>
    <t>Var : en %</t>
  </si>
  <si>
    <t>ALIMENTATION</t>
  </si>
  <si>
    <t>EXPORT</t>
  </si>
  <si>
    <t>IMPORT</t>
  </si>
  <si>
    <t>SOLDE</t>
  </si>
  <si>
    <t>TX DE COUVERTURE en %</t>
  </si>
  <si>
    <t>MAT.1ére &amp; DEMI-PRODUITS</t>
  </si>
  <si>
    <t>BIENS D'EQUIPEMENT</t>
  </si>
  <si>
    <t>BIENS DE CONSOMMATION</t>
  </si>
  <si>
    <t>ENERGIE</t>
  </si>
  <si>
    <t>TOTAL DES EXPORTATIONS</t>
  </si>
  <si>
    <t>TOTAL DES IMPORTATIONS</t>
  </si>
  <si>
    <t>DEFICIT</t>
  </si>
  <si>
    <t xml:space="preserve">   TX DE COUVERTURE en %</t>
  </si>
  <si>
    <t>-</t>
  </si>
  <si>
    <t>COMMERCE EXTERIEUR SELON LE REGIME ET LE GROUPEMENT SECTORIEL D'ACTIVITE</t>
  </si>
  <si>
    <t>8 MOIS 2 0 2 6</t>
  </si>
  <si>
    <t>Produits</t>
  </si>
  <si>
    <t>Valeurs en MD</t>
  </si>
  <si>
    <t>Variation</t>
  </si>
  <si>
    <t xml:space="preserve"> 8 mois 2026</t>
  </si>
  <si>
    <t>Agriculture et Ind. Agro. Alim.</t>
  </si>
  <si>
    <t>régime général</t>
  </si>
  <si>
    <t>régime off shore</t>
  </si>
  <si>
    <t>Energie et Lubrifiants</t>
  </si>
  <si>
    <t>Mines, Phosphates et Derivés</t>
  </si>
  <si>
    <t>Textiles, Habillements et cuirs</t>
  </si>
  <si>
    <t xml:space="preserve">       Textiles, Habillements </t>
  </si>
  <si>
    <t xml:space="preserve">       Cuirs et Chaussures</t>
  </si>
  <si>
    <t>Industries Mécaniques et Elect.</t>
  </si>
  <si>
    <t xml:space="preserve">       Autres Industries Mécaniques</t>
  </si>
  <si>
    <t xml:space="preserve">       Industries Electriques</t>
  </si>
  <si>
    <t>Autres Industries Manufacturières</t>
  </si>
  <si>
    <t>Ensemble des Produits</t>
  </si>
  <si>
    <t>Solde commercial</t>
  </si>
  <si>
    <t>Taux de couverture</t>
  </si>
  <si>
    <t>COMMERCE EXTERIEUR SELON LE REGIME ET LE TYPE D'UTILISATION</t>
  </si>
  <si>
    <t xml:space="preserve">          Variation</t>
  </si>
  <si>
    <t xml:space="preserve"> 8 mois 24</t>
  </si>
  <si>
    <t xml:space="preserve"> 8 mois 25</t>
  </si>
  <si>
    <t xml:space="preserve"> 8 mois 26</t>
  </si>
  <si>
    <t xml:space="preserve"> 25/24</t>
  </si>
  <si>
    <t xml:space="preserve"> 26/25</t>
  </si>
  <si>
    <t>Produits Agric.et.Alimen.de base</t>
  </si>
  <si>
    <t>Produits Energétiques</t>
  </si>
  <si>
    <t>Produits Miniers et Phosphatés</t>
  </si>
  <si>
    <t>Autres Produits Intermédiaires</t>
  </si>
  <si>
    <t>Produits  d'Equipement</t>
  </si>
  <si>
    <t>Autres Produits de Consommation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</si>
</sst>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3"/>
      <name val="MS Sans Serif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MS Sans Serif"/>
      <family val="2"/>
    </font>
    <font>
      <sz val="11"/>
      <name val="MS Sans Serif"/>
      <family val="2"/>
    </font>
    <font>
      <sz val="14"/>
      <name val="Times New Roman"/>
      <family val="1"/>
    </font>
    <font>
      <sz val="12"/>
      <name val="MS Sans Serif"/>
      <family val="2"/>
    </font>
  </fonts>
  <fills count="6">
    <fill>
      <patternFill patternType="none"/>
    </fill>
    <fill>
      <patternFill patternType="gray125"/>
    </fill>
    <fill>
      <patternFill patternType="gray125">
        <fgColor indexed="13"/>
        <bgColor indexed="9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1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5" fillId="0" borderId="0" xfId="0" applyFont="1"/>
    <xf numFmtId="0" fontId="10" fillId="2" borderId="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5" xfId="0" applyFont="1" applyBorder="1"/>
    <xf numFmtId="0" fontId="11" fillId="0" borderId="5" xfId="0" applyFont="1" applyBorder="1" applyAlignment="1">
      <alignment horizontal="centerContinuous"/>
    </xf>
    <xf numFmtId="0" fontId="5" fillId="0" borderId="5" xfId="0" applyFont="1" applyBorder="1" applyAlignment="1">
      <alignment horizontal="centerContinuous"/>
    </xf>
    <xf numFmtId="17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center"/>
    </xf>
    <xf numFmtId="165" fontId="10" fillId="0" borderId="0" xfId="1" applyNumberFormat="1" applyFont="1" applyAlignment="1">
      <alignment horizontal="center"/>
    </xf>
    <xf numFmtId="164" fontId="5" fillId="0" borderId="0" xfId="0" applyNumberFormat="1" applyFont="1"/>
    <xf numFmtId="165" fontId="10" fillId="3" borderId="0" xfId="1" applyNumberFormat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5" fillId="3" borderId="0" xfId="0" applyFont="1" applyFill="1"/>
    <xf numFmtId="9" fontId="5" fillId="0" borderId="0" xfId="0" applyNumberFormat="1" applyFont="1"/>
    <xf numFmtId="0" fontId="10" fillId="0" borderId="0" xfId="0" applyFont="1"/>
    <xf numFmtId="0" fontId="5" fillId="0" borderId="7" xfId="0" applyFont="1" applyBorder="1"/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Continuous"/>
    </xf>
    <xf numFmtId="0" fontId="10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Continuous"/>
    </xf>
    <xf numFmtId="0" fontId="5" fillId="5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165" fontId="5" fillId="4" borderId="0" xfId="1" applyNumberFormat="1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0" fillId="4" borderId="8" xfId="0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5" fontId="10" fillId="4" borderId="8" xfId="1" applyNumberFormat="1" applyFont="1" applyFill="1" applyBorder="1" applyAlignment="1">
      <alignment horizontal="center"/>
    </xf>
    <xf numFmtId="164" fontId="10" fillId="4" borderId="0" xfId="0" applyNumberFormat="1" applyFont="1" applyFill="1" applyAlignment="1">
      <alignment horizontal="center"/>
    </xf>
    <xf numFmtId="165" fontId="10" fillId="4" borderId="0" xfId="1" applyNumberFormat="1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165" fontId="10" fillId="4" borderId="7" xfId="1" applyNumberFormat="1" applyFont="1" applyFill="1" applyBorder="1" applyAlignment="1">
      <alignment horizontal="center"/>
    </xf>
    <xf numFmtId="165" fontId="14" fillId="0" borderId="7" xfId="1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10" fillId="0" borderId="10" xfId="0" applyFont="1" applyBorder="1"/>
    <xf numFmtId="0" fontId="11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1" fillId="0" borderId="11" xfId="0" applyFont="1" applyBorder="1" applyAlignment="1">
      <alignment horizontal="centerContinuous" vertical="center"/>
    </xf>
    <xf numFmtId="0" fontId="2" fillId="0" borderId="12" xfId="0" applyFont="1" applyBorder="1"/>
    <xf numFmtId="17" fontId="11" fillId="0" borderId="13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7" fontId="11" fillId="0" borderId="0" xfId="0" applyNumberFormat="1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7" fillId="0" borderId="10" xfId="0" applyFont="1" applyBorder="1" applyAlignment="1">
      <alignment vertical="center"/>
    </xf>
    <xf numFmtId="164" fontId="7" fillId="0" borderId="0" xfId="0" applyNumberFormat="1" applyFont="1" applyAlignment="1">
      <alignment horizontal="center"/>
    </xf>
    <xf numFmtId="165" fontId="7" fillId="0" borderId="0" xfId="1" applyNumberFormat="1" applyFont="1" applyBorder="1" applyAlignment="1">
      <alignment horizontal="center"/>
    </xf>
    <xf numFmtId="165" fontId="7" fillId="0" borderId="11" xfId="1" applyNumberFormat="1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164" fontId="15" fillId="0" borderId="0" xfId="0" applyNumberFormat="1" applyFont="1" applyAlignment="1">
      <alignment horizontal="center"/>
    </xf>
    <xf numFmtId="165" fontId="14" fillId="0" borderId="0" xfId="1" applyNumberFormat="1" applyFont="1" applyBorder="1" applyAlignment="1">
      <alignment horizontal="center"/>
    </xf>
    <xf numFmtId="165" fontId="14" fillId="0" borderId="11" xfId="1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 vertical="center"/>
    </xf>
    <xf numFmtId="9" fontId="7" fillId="0" borderId="11" xfId="1" applyFont="1" applyBorder="1" applyAlignment="1">
      <alignment horizontal="center"/>
    </xf>
    <xf numFmtId="0" fontId="7" fillId="0" borderId="12" xfId="0" applyFont="1" applyBorder="1"/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6" fillId="0" borderId="15" xfId="0" applyFont="1" applyBorder="1" applyAlignment="1">
      <alignment horizontal="center"/>
    </xf>
    <xf numFmtId="17" fontId="11" fillId="0" borderId="16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/>
    </xf>
    <xf numFmtId="0" fontId="7" fillId="0" borderId="18" xfId="0" applyFont="1" applyBorder="1" applyAlignment="1">
      <alignment vertical="center"/>
    </xf>
    <xf numFmtId="0" fontId="16" fillId="0" borderId="8" xfId="0" applyFont="1" applyBorder="1" applyAlignment="1">
      <alignment horizontal="center"/>
    </xf>
    <xf numFmtId="164" fontId="7" fillId="0" borderId="8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166" fontId="2" fillId="0" borderId="0" xfId="0" applyNumberFormat="1" applyFont="1"/>
    <xf numFmtId="165" fontId="7" fillId="0" borderId="0" xfId="0" applyNumberFormat="1" applyFont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165" fontId="7" fillId="0" borderId="7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center" vertical="center"/>
    </xf>
    <xf numFmtId="0" fontId="17" fillId="0" borderId="0" xfId="0" applyFont="1"/>
    <xf numFmtId="164" fontId="0" fillId="0" borderId="0" xfId="0" applyNumberFormat="1"/>
    <xf numFmtId="0" fontId="7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Continuous" vertical="center"/>
    </xf>
    <xf numFmtId="0" fontId="7" fillId="0" borderId="0" xfId="0" applyFont="1" applyAlignment="1" applyProtection="1">
      <alignment horizontal="centerContinuous"/>
      <protection locked="0"/>
    </xf>
    <xf numFmtId="0" fontId="4" fillId="0" borderId="0" xfId="0" applyFont="1"/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0" fontId="8" fillId="0" borderId="3" xfId="0" applyFont="1" applyBorder="1" applyAlignment="1">
      <alignment horizontal="centerContinuous" vertical="center"/>
    </xf>
    <xf numFmtId="0" fontId="17" fillId="0" borderId="3" xfId="0" applyFont="1" applyBorder="1" applyAlignment="1">
      <alignment horizontal="centerContinuous" vertical="center"/>
    </xf>
    <xf numFmtId="0" fontId="8" fillId="0" borderId="10" xfId="0" applyFont="1" applyBorder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Continuous" vertical="center"/>
    </xf>
    <xf numFmtId="0" fontId="7" fillId="0" borderId="11" xfId="0" applyFont="1" applyBorder="1" applyAlignment="1">
      <alignment horizontal="left" vertical="center"/>
    </xf>
    <xf numFmtId="17" fontId="10" fillId="0" borderId="7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7" fontId="11" fillId="0" borderId="21" xfId="0" applyNumberFormat="1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17" fontId="11" fillId="0" borderId="22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165" fontId="7" fillId="0" borderId="0" xfId="1" applyNumberFormat="1" applyFont="1" applyBorder="1" applyAlignment="1">
      <alignment horizontal="center" vertical="center"/>
    </xf>
    <xf numFmtId="165" fontId="7" fillId="0" borderId="11" xfId="1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11" xfId="1" applyNumberFormat="1" applyFont="1" applyBorder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" fontId="7" fillId="0" borderId="11" xfId="0" applyNumberFormat="1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165" fontId="7" fillId="0" borderId="14" xfId="1" applyNumberFormat="1" applyFont="1" applyBorder="1" applyAlignment="1">
      <alignment horizontal="center" vertical="center"/>
    </xf>
    <xf numFmtId="165" fontId="14" fillId="0" borderId="14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1" applyNumberFormat="1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17" fontId="11" fillId="0" borderId="7" xfId="0" applyNumberFormat="1" applyFont="1" applyBorder="1" applyAlignment="1">
      <alignment horizontal="center"/>
    </xf>
    <xf numFmtId="0" fontId="19" fillId="0" borderId="15" xfId="0" applyFont="1" applyBorder="1"/>
    <xf numFmtId="17" fontId="1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8" xfId="0" applyBorder="1"/>
    <xf numFmtId="164" fontId="7" fillId="0" borderId="23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0" fillId="0" borderId="7" xfId="0" applyBorder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</xdr:row>
      <xdr:rowOff>28575</xdr:rowOff>
    </xdr:from>
    <xdr:to>
      <xdr:col>2</xdr:col>
      <xdr:colOff>742949</xdr:colOff>
      <xdr:row>6</xdr:row>
      <xdr:rowOff>19049</xdr:rowOff>
    </xdr:to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24E97C19-06E8-458D-A577-D8ECA3CA3856}"/>
            </a:ext>
          </a:extLst>
        </xdr:cNvPr>
        <xdr:cNvSpPr>
          <a:spLocks noChangeArrowheads="1"/>
        </xdr:cNvSpPr>
      </xdr:nvSpPr>
      <xdr:spPr bwMode="auto">
        <a:xfrm>
          <a:off x="266699" y="447675"/>
          <a:ext cx="2695575" cy="96202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fr-FR" sz="900" b="1" i="1" strike="noStrike">
              <a:solidFill>
                <a:srgbClr val="000000"/>
              </a:solidFill>
              <a:latin typeface="Times New Roman"/>
              <a:cs typeface="Times New Roman"/>
            </a:rPr>
            <a:t>REPUBLIQUE TUNISIENNE</a:t>
          </a:r>
        </a:p>
        <a:p>
          <a:pPr algn="ctr" rtl="0">
            <a:defRPr sz="1000"/>
          </a:pPr>
          <a:r>
            <a:rPr lang="fr-FR" sz="900" b="1" i="1" strike="noStrike">
              <a:solidFill>
                <a:srgbClr val="000000"/>
              </a:solidFill>
              <a:latin typeface="Times New Roman"/>
              <a:cs typeface="Times New Roman"/>
            </a:rPr>
            <a:t>****</a:t>
          </a:r>
          <a:endParaRPr lang="fr-FR" sz="900"/>
        </a:p>
        <a:p>
          <a:pPr marL="0" indent="0" algn="ctr" rtl="0" eaLnBrk="1" fontAlgn="auto" latinLnBrk="0" hangingPunct="1">
            <a:defRPr sz="1000"/>
          </a:pPr>
          <a:r>
            <a:rPr lang="fr-FR" sz="9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MINISTERE  DE  L'ECONOMIE  ET </a:t>
          </a:r>
        </a:p>
        <a:p>
          <a:pPr marL="0" indent="0" algn="ctr" rtl="0" eaLnBrk="1" fontAlgn="auto" latinLnBrk="0" hangingPunct="1">
            <a:defRPr sz="1000"/>
          </a:pPr>
          <a:r>
            <a:rPr lang="fr-FR" sz="9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DE LA PLANIFICATION</a:t>
          </a:r>
        </a:p>
        <a:p>
          <a:pPr algn="ctr" rtl="0">
            <a:defRPr sz="1000"/>
          </a:pPr>
          <a:endParaRPr lang="fr-FR" sz="9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fr-FR" sz="900" b="1" i="1" strike="noStrike">
              <a:solidFill>
                <a:srgbClr val="000000"/>
              </a:solidFill>
              <a:latin typeface="Times New Roman"/>
              <a:cs typeface="Times New Roman"/>
            </a:rPr>
            <a:t>INSTITUT NATIONAL  DE  LA  STATISTIQUE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0</xdr:row>
      <xdr:rowOff>104774</xdr:rowOff>
    </xdr:from>
    <xdr:to>
      <xdr:col>1</xdr:col>
      <xdr:colOff>533400</xdr:colOff>
      <xdr:row>5</xdr:row>
      <xdr:rowOff>152399</xdr:rowOff>
    </xdr:to>
    <xdr:sp macro="" textlink="">
      <xdr:nvSpPr>
        <xdr:cNvPr id="2" name="Texte 2">
          <a:extLst>
            <a:ext uri="{FF2B5EF4-FFF2-40B4-BE49-F238E27FC236}">
              <a16:creationId xmlns:a16="http://schemas.microsoft.com/office/drawing/2014/main" id="{38AF7B74-75D6-45A4-8D01-308FA5C3F601}"/>
            </a:ext>
          </a:extLst>
        </xdr:cNvPr>
        <xdr:cNvSpPr>
          <a:spLocks noChangeArrowheads="1"/>
        </xdr:cNvSpPr>
      </xdr:nvSpPr>
      <xdr:spPr bwMode="auto">
        <a:xfrm>
          <a:off x="175260" y="104774"/>
          <a:ext cx="2339340" cy="10001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000000"/>
              </a:solidFill>
              <a:latin typeface="Times New Roman"/>
              <a:cs typeface="Times New Roman"/>
            </a:rPr>
            <a:t>REPUBLIQUE TUNISIENNE</a:t>
          </a:r>
        </a:p>
        <a:p>
          <a:pPr rtl="0"/>
          <a:endParaRPr lang="fr-FR" sz="1100" b="1" i="1">
            <a:latin typeface="+mn-lt"/>
            <a:ea typeface="+mn-ea"/>
            <a:cs typeface="+mn-cs"/>
          </a:endParaRPr>
        </a:p>
        <a:p>
          <a:pPr algn="ctr" rtl="0" eaLnBrk="1" fontAlgn="auto" latinLnBrk="0" hangingPunct="1"/>
          <a:r>
            <a:rPr lang="fr-FR" sz="8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MINISTERE  DE  L'ECONOMIE  ET </a:t>
          </a:r>
        </a:p>
        <a:p>
          <a:pPr algn="ctr" rtl="0" eaLnBrk="1" fontAlgn="auto" latinLnBrk="0" hangingPunct="1"/>
          <a:r>
            <a:rPr lang="fr-FR" sz="8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DE LA PLANIFICATION</a:t>
          </a:r>
        </a:p>
        <a:p>
          <a:pPr marL="0" indent="0" algn="ctr" rtl="0">
            <a:defRPr sz="1000"/>
          </a:pPr>
          <a:endParaRPr lang="fr-FR" sz="800" b="1" i="1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  <a:p>
          <a:pPr marL="0" indent="0" algn="ctr" rtl="0">
            <a:defRPr sz="1000"/>
          </a:pPr>
          <a:r>
            <a:rPr lang="fr-FR" sz="8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INSTITUT NATIONAL  DE  LA  STATISTIQUE</a:t>
          </a:r>
        </a:p>
        <a:p>
          <a:pPr marL="0" indent="0" algn="ctr" rtl="0">
            <a:defRPr sz="1000"/>
          </a:pPr>
          <a:endParaRPr lang="fr-FR" sz="800" b="1" i="1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  <a:p>
          <a:pPr algn="ctr" rtl="0">
            <a:defRPr sz="1000"/>
          </a:pPr>
          <a:endParaRPr lang="fr-FR" sz="8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fr-FR" sz="800" b="1" i="1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fr-FR" sz="800" b="1" i="1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190502</xdr:colOff>
      <xdr:row>1</xdr:row>
      <xdr:rowOff>0</xdr:rowOff>
    </xdr:from>
    <xdr:to>
      <xdr:col>2</xdr:col>
      <xdr:colOff>314325</xdr:colOff>
      <xdr:row>5</xdr:row>
      <xdr:rowOff>142875</xdr:rowOff>
    </xdr:to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CC554A4B-C9FF-4B42-97BA-3D2DF38923F9}"/>
            </a:ext>
          </a:extLst>
        </xdr:cNvPr>
        <xdr:cNvSpPr txBox="1">
          <a:spLocks noChangeArrowheads="1"/>
        </xdr:cNvSpPr>
      </xdr:nvSpPr>
      <xdr:spPr bwMode="auto">
        <a:xfrm>
          <a:off x="476252" y="190500"/>
          <a:ext cx="2495548" cy="895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REPUBLIQUE TUNISIENNE</a:t>
          </a:r>
        </a:p>
        <a:p>
          <a:pPr algn="ctr" rtl="0" eaLnBrk="1" fontAlgn="auto" latinLnBrk="0" hangingPunct="1"/>
          <a:endParaRPr lang="ar-TN" sz="800" b="1" i="0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  <a:p>
          <a:pPr algn="ctr" rtl="0" eaLnBrk="1" fontAlgn="auto" latinLnBrk="0" hangingPunct="1"/>
          <a:r>
            <a:rPr lang="fr-FR" sz="1100" b="1" i="0">
              <a:effectLst/>
              <a:latin typeface="+mn-lt"/>
              <a:ea typeface="+mn-ea"/>
              <a:cs typeface="+mn-cs"/>
            </a:rPr>
            <a:t>  </a:t>
          </a:r>
          <a:r>
            <a:rPr lang="fr-FR" sz="8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MINISTERE  DE  L'ECONOMIE  ET </a:t>
          </a:r>
        </a:p>
        <a:p>
          <a:pPr algn="ctr" rtl="0" eaLnBrk="1" fontAlgn="auto" latinLnBrk="0" hangingPunct="1"/>
          <a:r>
            <a:rPr lang="fr-FR" sz="8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DE LA PLANIFICATION</a:t>
          </a:r>
        </a:p>
        <a:p>
          <a:pPr algn="ctr" rtl="0" eaLnBrk="1" fontAlgn="auto" latinLnBrk="0" hangingPunct="1"/>
          <a:endParaRPr lang="ar-TN" sz="800" b="1" i="0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  <a:p>
          <a:pPr algn="ctr" rtl="0" eaLnBrk="1" fontAlgn="auto" latinLnBrk="0" hangingPunct="1"/>
          <a:r>
            <a:rPr lang="fr-FR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INSTITUT NATIONAL DE LA STATISTIQUE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1</xdr:row>
      <xdr:rowOff>0</xdr:rowOff>
    </xdr:from>
    <xdr:to>
      <xdr:col>2</xdr:col>
      <xdr:colOff>447675</xdr:colOff>
      <xdr:row>5</xdr:row>
      <xdr:rowOff>76200</xdr:rowOff>
    </xdr:to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D876AF4F-C5A7-4F4D-A6F1-252C27432DE2}"/>
            </a:ext>
          </a:extLst>
        </xdr:cNvPr>
        <xdr:cNvSpPr txBox="1">
          <a:spLocks noChangeArrowheads="1"/>
        </xdr:cNvSpPr>
      </xdr:nvSpPr>
      <xdr:spPr bwMode="auto">
        <a:xfrm>
          <a:off x="512445" y="190500"/>
          <a:ext cx="2449830" cy="838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REPUBLIQUE TUNISIENNE</a:t>
          </a:r>
        </a:p>
        <a:p>
          <a:pPr algn="ctr" rtl="0">
            <a:defRPr sz="1000"/>
          </a:pPr>
          <a:endParaRPr lang="fr-FR" sz="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 eaLnBrk="1" fontAlgn="auto" latinLnBrk="0" hangingPunct="1"/>
          <a:r>
            <a:rPr lang="fr-FR" sz="8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    MINISTERE  DE  L'ECONOMIE  ET </a:t>
          </a:r>
        </a:p>
        <a:p>
          <a:pPr algn="ctr" rtl="0" eaLnBrk="1" fontAlgn="auto" latinLnBrk="0" hangingPunct="1"/>
          <a:r>
            <a:rPr lang="fr-FR" sz="8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DE LA PLANIFICATION</a:t>
          </a:r>
        </a:p>
        <a:p>
          <a:pPr algn="ctr" rtl="0" eaLnBrk="1" fontAlgn="auto" latinLnBrk="0" hangingPunct="1"/>
          <a:endParaRPr lang="fr-FR" sz="800" b="1" i="0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INSTITUT  NATIONAL  DE LA STATISTIQUE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53"/>
  <sheetViews>
    <sheetView tabSelected="1" workbookViewId="0">
      <selection activeCell="C9" sqref="C9"/>
    </sheetView>
  </sheetViews>
  <sheetFormatPr baseColWidth="10" defaultColWidth="9.140625" defaultRowHeight="15" x14ac:dyDescent="0.25"/>
  <cols>
    <col min="1" max="1" width="21.7109375" customWidth="1"/>
    <col min="2" max="6" width="13" customWidth="1"/>
  </cols>
  <sheetData>
    <row r="5" spans="1:6" ht="15.75" x14ac:dyDescent="0.25">
      <c r="E5" s="1"/>
    </row>
    <row r="6" spans="1:6" ht="15.75" x14ac:dyDescent="0.25">
      <c r="E6" s="1"/>
    </row>
    <row r="7" spans="1:6" ht="15.75" x14ac:dyDescent="0.25">
      <c r="E7" s="1"/>
    </row>
    <row r="8" spans="1:6" ht="15.75" x14ac:dyDescent="0.25">
      <c r="E8" s="1"/>
    </row>
    <row r="9" spans="1:6" ht="15.75" x14ac:dyDescent="0.25">
      <c r="A9" s="2" t="s">
        <v>0</v>
      </c>
      <c r="B9" s="2"/>
      <c r="C9" s="2"/>
      <c r="D9" s="3"/>
      <c r="E9" s="3"/>
      <c r="F9" s="3"/>
    </row>
    <row r="10" spans="1:6" ht="12.75" customHeight="1" x14ac:dyDescent="0.3">
      <c r="A10" s="4" t="s">
        <v>1</v>
      </c>
      <c r="B10" s="5"/>
      <c r="C10" s="6"/>
      <c r="D10" s="7"/>
      <c r="E10" s="8"/>
      <c r="F10" s="7"/>
    </row>
    <row r="11" spans="1:6" ht="17.25" customHeight="1" x14ac:dyDescent="0.25">
      <c r="A11" s="4"/>
      <c r="B11" s="4"/>
      <c r="C11" s="4"/>
      <c r="D11" s="7"/>
      <c r="E11" s="1"/>
      <c r="F11" s="7"/>
    </row>
    <row r="12" spans="1:6" ht="16.5" thickBot="1" x14ac:dyDescent="0.3">
      <c r="A12" s="4"/>
      <c r="B12" s="4"/>
      <c r="C12" s="4"/>
      <c r="D12" s="7"/>
      <c r="E12" s="1"/>
      <c r="F12" s="7"/>
    </row>
    <row r="13" spans="1:6" ht="16.5" thickBot="1" x14ac:dyDescent="0.3">
      <c r="A13" s="146" t="s">
        <v>2</v>
      </c>
      <c r="B13" s="147"/>
      <c r="C13" s="147"/>
      <c r="D13" s="147"/>
      <c r="E13" s="147"/>
      <c r="F13" s="148"/>
    </row>
    <row r="14" spans="1:6" ht="15.75" x14ac:dyDescent="0.25">
      <c r="A14" s="9"/>
      <c r="B14" s="9"/>
      <c r="C14" s="9"/>
      <c r="D14" s="10"/>
      <c r="E14" s="1"/>
      <c r="F14" s="10"/>
    </row>
    <row r="15" spans="1:6" x14ac:dyDescent="0.25">
      <c r="A15" s="9"/>
      <c r="B15" s="9"/>
      <c r="C15" s="9"/>
      <c r="D15" s="10"/>
      <c r="E15" s="10"/>
      <c r="F15" s="10"/>
    </row>
    <row r="16" spans="1:6" x14ac:dyDescent="0.25">
      <c r="A16" s="11" t="s">
        <v>3</v>
      </c>
      <c r="B16" s="12"/>
      <c r="C16" s="12"/>
      <c r="D16" s="7"/>
      <c r="E16" s="7"/>
      <c r="F16" s="7"/>
    </row>
    <row r="17" spans="1:6" x14ac:dyDescent="0.25">
      <c r="A17" s="13"/>
      <c r="B17" s="13"/>
      <c r="C17" s="13"/>
      <c r="D17" s="13"/>
      <c r="E17" s="13"/>
      <c r="F17" s="13"/>
    </row>
    <row r="18" spans="1:6" ht="20.25" customHeight="1" x14ac:dyDescent="0.25">
      <c r="A18" s="14" t="s">
        <v>4</v>
      </c>
      <c r="B18" s="13"/>
      <c r="C18" s="13"/>
      <c r="D18" s="13"/>
      <c r="E18" s="13"/>
      <c r="F18" s="13"/>
    </row>
    <row r="19" spans="1:6" ht="15.75" thickBot="1" x14ac:dyDescent="0.3">
      <c r="A19" s="15"/>
      <c r="B19" s="13"/>
      <c r="C19" s="13"/>
      <c r="D19" s="13"/>
      <c r="E19" s="13"/>
      <c r="F19" s="13"/>
    </row>
    <row r="20" spans="1:6" ht="16.5" thickTop="1" thickBot="1" x14ac:dyDescent="0.3">
      <c r="A20" s="16"/>
      <c r="B20" s="17" t="s">
        <v>5</v>
      </c>
      <c r="C20" s="17"/>
      <c r="D20" s="18"/>
      <c r="E20" s="17" t="s">
        <v>6</v>
      </c>
      <c r="F20" s="17"/>
    </row>
    <row r="21" spans="1:6" ht="15.75" thickTop="1" x14ac:dyDescent="0.25">
      <c r="A21" s="13"/>
      <c r="B21" s="19" t="s">
        <v>7</v>
      </c>
      <c r="C21" s="19" t="s">
        <v>8</v>
      </c>
      <c r="D21" s="19" t="s">
        <v>41</v>
      </c>
      <c r="E21" s="20" t="s">
        <v>9</v>
      </c>
      <c r="F21" s="20" t="s">
        <v>10</v>
      </c>
    </row>
    <row r="22" spans="1:6" x14ac:dyDescent="0.25">
      <c r="A22" s="15" t="s">
        <v>11</v>
      </c>
      <c r="B22" s="21">
        <f>B38+B46</f>
        <v>41512.124676288004</v>
      </c>
      <c r="C22" s="21">
        <f>C38+C46</f>
        <v>41372.354416066999</v>
      </c>
      <c r="D22" s="21">
        <f t="shared" ref="B22:D23" si="0">D38+D46</f>
        <v>44671.627459627998</v>
      </c>
      <c r="E22" s="22">
        <f>(C22-B22)/B22</f>
        <v>-3.3669743794357606E-3</v>
      </c>
      <c r="F22" s="22">
        <f>(D22-C22)/C22</f>
        <v>7.9745837289833393E-2</v>
      </c>
    </row>
    <row r="23" spans="1:6" x14ac:dyDescent="0.25">
      <c r="A23" s="15" t="s">
        <v>12</v>
      </c>
      <c r="B23" s="21">
        <f t="shared" si="0"/>
        <v>53436.832109456001</v>
      </c>
      <c r="C23" s="21">
        <f>C39+C47</f>
        <v>56011.326394981996</v>
      </c>
      <c r="D23" s="21">
        <f>D39+D47</f>
        <v>62525.444766924003</v>
      </c>
      <c r="E23" s="22">
        <f>(C23-B23)/B23</f>
        <v>4.8178272998155899E-2</v>
      </c>
      <c r="F23" s="22">
        <f>(D23-C23)/C23</f>
        <v>0.11630001985679814</v>
      </c>
    </row>
    <row r="24" spans="1:6" x14ac:dyDescent="0.25">
      <c r="A24" s="15"/>
      <c r="B24" s="13"/>
      <c r="C24" s="13"/>
      <c r="D24" s="13"/>
      <c r="E24" s="13"/>
      <c r="F24" s="13"/>
    </row>
    <row r="25" spans="1:6" ht="15" customHeight="1" x14ac:dyDescent="0.25">
      <c r="A25" s="15" t="s">
        <v>13</v>
      </c>
      <c r="B25" s="21">
        <f>B22-B23</f>
        <v>-11924.707433167998</v>
      </c>
      <c r="C25" s="21">
        <f>C22-C23</f>
        <v>-14638.971978914997</v>
      </c>
      <c r="D25" s="21">
        <f>D22-D23</f>
        <v>-17853.817307296005</v>
      </c>
      <c r="E25" s="23"/>
      <c r="F25" s="23"/>
    </row>
    <row r="26" spans="1:6" ht="15.75" customHeight="1" x14ac:dyDescent="0.25">
      <c r="A26" s="15" t="s">
        <v>14</v>
      </c>
      <c r="B26" s="24">
        <f>B22/B23</f>
        <v>0.77684479108450288</v>
      </c>
      <c r="C26" s="24">
        <f>C22/C23</f>
        <v>0.73864264745877384</v>
      </c>
      <c r="D26" s="24">
        <f>D22/D23</f>
        <v>0.71445517302836226</v>
      </c>
      <c r="E26" s="23"/>
      <c r="F26" s="23"/>
    </row>
    <row r="27" spans="1:6" x14ac:dyDescent="0.25">
      <c r="A27" s="15"/>
      <c r="B27" s="13"/>
      <c r="C27" s="13"/>
      <c r="D27" s="13"/>
      <c r="E27" s="13"/>
      <c r="F27" s="13"/>
    </row>
    <row r="28" spans="1:6" x14ac:dyDescent="0.25">
      <c r="A28" s="25"/>
      <c r="B28" s="26"/>
      <c r="C28" s="26"/>
      <c r="D28" s="26"/>
      <c r="E28" s="26"/>
      <c r="F28" s="26"/>
    </row>
    <row r="29" spans="1:6" x14ac:dyDescent="0.25">
      <c r="A29" s="25"/>
      <c r="B29" s="26"/>
      <c r="C29" s="26"/>
      <c r="D29" s="26"/>
      <c r="E29" s="26"/>
      <c r="F29" s="26"/>
    </row>
    <row r="30" spans="1:6" x14ac:dyDescent="0.25">
      <c r="A30" s="15"/>
      <c r="B30" s="13"/>
      <c r="C30" s="13"/>
      <c r="D30" s="13"/>
      <c r="E30" s="13"/>
      <c r="F30" s="13"/>
    </row>
    <row r="31" spans="1:6" ht="20.25" customHeight="1" x14ac:dyDescent="0.25">
      <c r="A31" s="11" t="s">
        <v>15</v>
      </c>
      <c r="B31" s="7"/>
      <c r="C31" s="7"/>
      <c r="D31" s="7"/>
      <c r="E31" s="7"/>
      <c r="F31" s="7"/>
    </row>
    <row r="32" spans="1:6" ht="15.75" thickBot="1" x14ac:dyDescent="0.3">
      <c r="A32" s="15"/>
      <c r="B32" s="13"/>
      <c r="C32" s="13"/>
      <c r="D32" s="13"/>
      <c r="E32" s="13"/>
      <c r="F32" s="13"/>
    </row>
    <row r="33" spans="1:6" ht="16.5" thickTop="1" thickBot="1" x14ac:dyDescent="0.3">
      <c r="A33" s="16"/>
      <c r="B33" s="17" t="s">
        <v>5</v>
      </c>
      <c r="C33" s="17"/>
      <c r="D33" s="17"/>
      <c r="E33" s="17" t="s">
        <v>6</v>
      </c>
      <c r="F33" s="17"/>
    </row>
    <row r="34" spans="1:6" ht="15.75" thickTop="1" x14ac:dyDescent="0.25">
      <c r="A34" s="13"/>
      <c r="B34" s="19" t="s">
        <v>7</v>
      </c>
      <c r="C34" s="19" t="s">
        <v>8</v>
      </c>
      <c r="D34" s="19" t="s">
        <v>41</v>
      </c>
      <c r="E34" s="20" t="s">
        <v>9</v>
      </c>
      <c r="F34" s="20" t="s">
        <v>10</v>
      </c>
    </row>
    <row r="35" spans="1:6" x14ac:dyDescent="0.25">
      <c r="A35" s="13"/>
      <c r="C35" s="13"/>
      <c r="D35" s="13"/>
      <c r="E35" s="13"/>
      <c r="F35" s="13"/>
    </row>
    <row r="36" spans="1:6" x14ac:dyDescent="0.25">
      <c r="A36" s="14" t="s">
        <v>16</v>
      </c>
      <c r="C36" s="13"/>
      <c r="D36" s="13"/>
      <c r="E36" s="13"/>
      <c r="F36" s="13"/>
    </row>
    <row r="37" spans="1:6" x14ac:dyDescent="0.25">
      <c r="A37" s="13"/>
      <c r="C37" s="13"/>
      <c r="D37" s="13"/>
      <c r="E37" s="13"/>
      <c r="F37" s="13"/>
    </row>
    <row r="38" spans="1:6" x14ac:dyDescent="0.25">
      <c r="A38" s="15" t="s">
        <v>11</v>
      </c>
      <c r="B38" s="21">
        <v>13191.807173519999</v>
      </c>
      <c r="C38" s="21">
        <v>11344.999714263</v>
      </c>
      <c r="D38" s="21">
        <v>12977.054044252</v>
      </c>
      <c r="E38" s="22">
        <f>(C38-B38)/B38</f>
        <v>-0.13999654747562623</v>
      </c>
      <c r="F38" s="22">
        <f>(D38-C38)/C38</f>
        <v>0.14385670966013084</v>
      </c>
    </row>
    <row r="39" spans="1:6" x14ac:dyDescent="0.25">
      <c r="A39" s="15" t="s">
        <v>12</v>
      </c>
      <c r="B39" s="21">
        <v>37031.099725810003</v>
      </c>
      <c r="C39" s="21">
        <v>38303.638642583996</v>
      </c>
      <c r="D39" s="21">
        <v>43624.666962337003</v>
      </c>
      <c r="E39" s="22">
        <f>(C39-B39)/B39</f>
        <v>3.4364059566047822E-2</v>
      </c>
      <c r="F39" s="22">
        <f>(D39-C39)/C39</f>
        <v>0.13891704569908314</v>
      </c>
    </row>
    <row r="40" spans="1:6" x14ac:dyDescent="0.25">
      <c r="A40" s="15"/>
      <c r="C40" s="13"/>
      <c r="D40" s="13"/>
      <c r="E40" s="13"/>
      <c r="F40" s="13"/>
    </row>
    <row r="41" spans="1:6" x14ac:dyDescent="0.25">
      <c r="A41" s="15" t="s">
        <v>13</v>
      </c>
      <c r="B41" s="21">
        <f>B38-B39</f>
        <v>-23839.292552290004</v>
      </c>
      <c r="C41" s="21">
        <f>C38-C39</f>
        <v>-26958.638928320994</v>
      </c>
      <c r="D41" s="21">
        <f>D38-D39</f>
        <v>-30647.612918085004</v>
      </c>
      <c r="E41" s="27"/>
      <c r="F41" s="13"/>
    </row>
    <row r="42" spans="1:6" x14ac:dyDescent="0.25">
      <c r="A42" s="15" t="s">
        <v>14</v>
      </c>
      <c r="B42" s="24">
        <f>B38/B39</f>
        <v>0.35623590093722085</v>
      </c>
      <c r="C42" s="24">
        <f>C38/C39</f>
        <v>0.29618595298803335</v>
      </c>
      <c r="D42" s="24">
        <f>D38/D39</f>
        <v>0.29747055846765852</v>
      </c>
      <c r="E42" s="13"/>
      <c r="F42" s="13"/>
    </row>
    <row r="43" spans="1:6" x14ac:dyDescent="0.25">
      <c r="A43" s="13"/>
      <c r="C43" s="13"/>
      <c r="D43" s="13"/>
      <c r="E43" s="13"/>
      <c r="F43" s="13"/>
    </row>
    <row r="44" spans="1:6" x14ac:dyDescent="0.25">
      <c r="A44" s="14" t="s">
        <v>17</v>
      </c>
      <c r="C44" s="13"/>
      <c r="D44" s="13"/>
      <c r="E44" s="13"/>
      <c r="F44" s="13"/>
    </row>
    <row r="45" spans="1:6" x14ac:dyDescent="0.25">
      <c r="A45" s="13"/>
      <c r="C45" s="13"/>
      <c r="D45" s="13"/>
      <c r="E45" s="13"/>
      <c r="F45" s="13"/>
    </row>
    <row r="46" spans="1:6" x14ac:dyDescent="0.25">
      <c r="A46" s="15" t="s">
        <v>11</v>
      </c>
      <c r="B46" s="21">
        <v>28320.317502768001</v>
      </c>
      <c r="C46" s="21">
        <v>30027.354701804001</v>
      </c>
      <c r="D46" s="21">
        <v>31694.573415375999</v>
      </c>
      <c r="E46" s="22">
        <f>(C46-B46)/B46</f>
        <v>6.0276061483744162E-2</v>
      </c>
      <c r="F46" s="22">
        <f>(D46-C46)/C46</f>
        <v>5.552332964821019E-2</v>
      </c>
    </row>
    <row r="47" spans="1:6" x14ac:dyDescent="0.25">
      <c r="A47" s="15" t="s">
        <v>12</v>
      </c>
      <c r="B47" s="21">
        <v>16405.732383645998</v>
      </c>
      <c r="C47" s="21">
        <v>17707.687752397997</v>
      </c>
      <c r="D47" s="21">
        <v>18900.777804587</v>
      </c>
      <c r="E47" s="22">
        <f>(C47-B47)/B47</f>
        <v>7.9359783416304439E-2</v>
      </c>
      <c r="F47" s="22">
        <f>(D47-C47)/C47</f>
        <v>6.7376953381586127E-2</v>
      </c>
    </row>
    <row r="48" spans="1:6" x14ac:dyDescent="0.25">
      <c r="A48" s="15"/>
      <c r="B48" s="28"/>
      <c r="C48" s="13"/>
      <c r="D48" s="13"/>
      <c r="E48" s="13"/>
      <c r="F48" s="13"/>
    </row>
    <row r="49" spans="1:6" x14ac:dyDescent="0.25">
      <c r="A49" s="15" t="s">
        <v>13</v>
      </c>
      <c r="B49" s="21">
        <f>B46-B47</f>
        <v>11914.585119122003</v>
      </c>
      <c r="C49" s="21">
        <f>C46-C47</f>
        <v>12319.666949406004</v>
      </c>
      <c r="D49" s="21">
        <f>D46-D47</f>
        <v>12793.795610788999</v>
      </c>
      <c r="E49" s="13"/>
      <c r="F49" s="13"/>
    </row>
    <row r="50" spans="1:6" x14ac:dyDescent="0.25">
      <c r="A50" s="15" t="s">
        <v>14</v>
      </c>
      <c r="B50" s="24">
        <f>B46/B47</f>
        <v>1.726245244070848</v>
      </c>
      <c r="C50" s="24">
        <f>C46/C47</f>
        <v>1.6957242030506021</v>
      </c>
      <c r="D50" s="24">
        <f>D46/D47</f>
        <v>1.6768925460667599</v>
      </c>
      <c r="E50" s="13"/>
      <c r="F50" s="13"/>
    </row>
    <row r="51" spans="1:6" x14ac:dyDescent="0.25">
      <c r="A51" s="13"/>
      <c r="C51" s="13"/>
      <c r="D51" s="13"/>
      <c r="E51" s="13"/>
      <c r="F51" s="13"/>
    </row>
    <row r="52" spans="1:6" x14ac:dyDescent="0.25">
      <c r="A52" s="13"/>
      <c r="B52" s="13"/>
      <c r="C52" s="13"/>
      <c r="D52" s="13"/>
      <c r="E52" s="13"/>
      <c r="F52" s="13"/>
    </row>
    <row r="53" spans="1:6" ht="15.75" thickBot="1" x14ac:dyDescent="0.3">
      <c r="A53" s="29"/>
      <c r="B53" s="29"/>
      <c r="C53" s="29"/>
      <c r="D53" s="29"/>
      <c r="E53" s="29"/>
      <c r="F53" s="29"/>
    </row>
  </sheetData>
  <mergeCells count="1">
    <mergeCell ref="A13:F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C8C2-36D6-4D7C-9217-E3E76B11E736}">
  <sheetPr>
    <pageSetUpPr fitToPage="1"/>
  </sheetPr>
  <dimension ref="A2:F52"/>
  <sheetViews>
    <sheetView workbookViewId="0">
      <selection activeCell="A8" sqref="A8:F8"/>
    </sheetView>
  </sheetViews>
  <sheetFormatPr baseColWidth="10" defaultRowHeight="15" x14ac:dyDescent="0.25"/>
  <cols>
    <col min="1" max="1" width="29.7109375" customWidth="1"/>
    <col min="2" max="6" width="11.85546875" customWidth="1"/>
  </cols>
  <sheetData>
    <row r="2" spans="1:6" x14ac:dyDescent="0.25">
      <c r="A2" s="30"/>
      <c r="B2" s="31"/>
      <c r="C2" s="31"/>
      <c r="D2" s="31"/>
      <c r="E2" s="31"/>
      <c r="F2" s="31"/>
    </row>
    <row r="3" spans="1:6" x14ac:dyDescent="0.25">
      <c r="A3" s="30"/>
      <c r="B3" s="31"/>
      <c r="C3" s="31"/>
      <c r="D3" s="31"/>
      <c r="E3" s="31"/>
      <c r="F3" s="31"/>
    </row>
    <row r="4" spans="1:6" x14ac:dyDescent="0.25">
      <c r="A4" s="30"/>
      <c r="B4" s="31"/>
      <c r="C4" s="31"/>
      <c r="D4" s="31"/>
      <c r="E4" s="31"/>
      <c r="F4" s="31"/>
    </row>
    <row r="5" spans="1:6" x14ac:dyDescent="0.25">
      <c r="A5" s="32"/>
      <c r="B5" s="31"/>
      <c r="C5" s="31"/>
      <c r="D5" s="31"/>
      <c r="E5" s="31"/>
      <c r="F5" s="31"/>
    </row>
    <row r="6" spans="1:6" x14ac:dyDescent="0.25">
      <c r="A6" s="30"/>
      <c r="B6" s="31"/>
      <c r="C6" s="31"/>
      <c r="D6" s="31"/>
      <c r="E6" s="31"/>
      <c r="F6" s="31"/>
    </row>
    <row r="7" spans="1:6" x14ac:dyDescent="0.25">
      <c r="A7" s="30"/>
      <c r="B7" s="31"/>
      <c r="C7" s="31"/>
      <c r="D7" s="31"/>
      <c r="E7" s="31"/>
      <c r="F7" s="31"/>
    </row>
    <row r="8" spans="1:6" ht="18.75" x14ac:dyDescent="0.3">
      <c r="A8" s="149" t="s">
        <v>18</v>
      </c>
      <c r="B8" s="149"/>
      <c r="C8" s="149"/>
      <c r="D8" s="149"/>
      <c r="E8" s="149"/>
      <c r="F8" s="149"/>
    </row>
    <row r="9" spans="1:6" x14ac:dyDescent="0.25">
      <c r="A9" s="33"/>
      <c r="B9" s="34"/>
      <c r="C9" s="34"/>
      <c r="D9" s="34"/>
      <c r="E9" s="34"/>
      <c r="F9" s="34"/>
    </row>
    <row r="10" spans="1:6" x14ac:dyDescent="0.25">
      <c r="A10" s="35" t="s">
        <v>19</v>
      </c>
      <c r="B10" s="35" t="s">
        <v>20</v>
      </c>
      <c r="C10" s="35" t="s">
        <v>20</v>
      </c>
      <c r="D10" s="35" t="s">
        <v>20</v>
      </c>
      <c r="E10" s="36" t="s">
        <v>21</v>
      </c>
      <c r="F10" s="36"/>
    </row>
    <row r="11" spans="1:6" x14ac:dyDescent="0.25">
      <c r="A11" s="37"/>
      <c r="B11" s="35">
        <v>2024</v>
      </c>
      <c r="C11" s="35">
        <v>2025</v>
      </c>
      <c r="D11" s="35">
        <v>2026</v>
      </c>
      <c r="E11" s="35" t="s">
        <v>9</v>
      </c>
      <c r="F11" s="35" t="s">
        <v>10</v>
      </c>
    </row>
    <row r="12" spans="1:6" x14ac:dyDescent="0.25">
      <c r="A12" s="33"/>
      <c r="B12" s="33"/>
      <c r="C12" s="33"/>
      <c r="D12" s="33"/>
      <c r="E12" s="33"/>
      <c r="F12" s="33"/>
    </row>
    <row r="13" spans="1:6" x14ac:dyDescent="0.25">
      <c r="A13" s="38" t="s">
        <v>22</v>
      </c>
      <c r="B13" s="33"/>
      <c r="C13" s="33"/>
      <c r="D13" s="33"/>
      <c r="E13" s="33"/>
      <c r="F13" s="33"/>
    </row>
    <row r="14" spans="1:6" x14ac:dyDescent="0.25">
      <c r="A14" s="39" t="s">
        <v>23</v>
      </c>
      <c r="B14" s="40">
        <v>6126.8964442939996</v>
      </c>
      <c r="C14" s="40">
        <v>5026.1881864400002</v>
      </c>
      <c r="D14" s="40">
        <v>6069.0068645009997</v>
      </c>
      <c r="E14" s="41">
        <f>+(C14-B14)/B14</f>
        <v>-0.17965184622617425</v>
      </c>
      <c r="F14" s="41">
        <f>+(D14-C14)/C14</f>
        <v>0.20747704609914688</v>
      </c>
    </row>
    <row r="15" spans="1:6" x14ac:dyDescent="0.25">
      <c r="A15" s="39" t="s">
        <v>24</v>
      </c>
      <c r="B15" s="40">
        <v>4521.2843215590001</v>
      </c>
      <c r="C15" s="40">
        <v>4342.0407000810001</v>
      </c>
      <c r="D15" s="40">
        <v>5085.8699430349998</v>
      </c>
      <c r="E15" s="41">
        <f>+(C15-B15)/B15</f>
        <v>-3.9644403830855386E-2</v>
      </c>
      <c r="F15" s="41">
        <f>+(D15-C15)/C15</f>
        <v>0.17130867588139459</v>
      </c>
    </row>
    <row r="16" spans="1:6" x14ac:dyDescent="0.25">
      <c r="A16" s="33"/>
      <c r="B16" s="33"/>
      <c r="C16" s="33"/>
      <c r="D16" s="33"/>
      <c r="E16" s="33"/>
      <c r="F16" s="33"/>
    </row>
    <row r="17" spans="1:6" x14ac:dyDescent="0.25">
      <c r="A17" s="39" t="s">
        <v>25</v>
      </c>
      <c r="B17" s="40">
        <f>+B14-B15</f>
        <v>1605.6121227349995</v>
      </c>
      <c r="C17" s="40">
        <f>+C14-C15</f>
        <v>684.14748635900014</v>
      </c>
      <c r="D17" s="40">
        <f>+D14-D15</f>
        <v>983.13692146599988</v>
      </c>
      <c r="E17" s="33"/>
      <c r="F17" s="33"/>
    </row>
    <row r="18" spans="1:6" x14ac:dyDescent="0.25">
      <c r="A18" s="39" t="s">
        <v>26</v>
      </c>
      <c r="B18" s="41">
        <f>+B14/B15</f>
        <v>1.3551230156172445</v>
      </c>
      <c r="C18" s="41">
        <f>+C14/C15</f>
        <v>1.1575635821069659</v>
      </c>
      <c r="D18" s="41">
        <f>+D14/D15</f>
        <v>1.1933075230939374</v>
      </c>
      <c r="E18" s="33"/>
      <c r="F18" s="33"/>
    </row>
    <row r="19" spans="1:6" x14ac:dyDescent="0.25">
      <c r="A19" s="33"/>
      <c r="B19" s="33"/>
      <c r="C19" s="33"/>
      <c r="D19" s="33"/>
      <c r="E19" s="33"/>
      <c r="F19" s="33"/>
    </row>
    <row r="20" spans="1:6" x14ac:dyDescent="0.25">
      <c r="A20" s="38" t="s">
        <v>27</v>
      </c>
      <c r="B20" s="33"/>
      <c r="C20" s="33"/>
      <c r="D20" s="33"/>
      <c r="F20" s="33"/>
    </row>
    <row r="21" spans="1:6" x14ac:dyDescent="0.25">
      <c r="A21" s="39" t="s">
        <v>23</v>
      </c>
      <c r="B21" s="40">
        <v>12962.318279239</v>
      </c>
      <c r="C21" s="40">
        <v>14713.393058778</v>
      </c>
      <c r="D21" s="40">
        <v>16224.797376746001</v>
      </c>
      <c r="E21" s="41">
        <f>+(C21-B21)/B21</f>
        <v>0.13508962994247686</v>
      </c>
      <c r="F21" s="41">
        <f>+(D21-C21)/C21</f>
        <v>0.10272303009442804</v>
      </c>
    </row>
    <row r="22" spans="1:6" x14ac:dyDescent="0.25">
      <c r="A22" s="39" t="s">
        <v>24</v>
      </c>
      <c r="B22" s="40">
        <v>17894.895260794998</v>
      </c>
      <c r="C22" s="40">
        <v>19245.551159024999</v>
      </c>
      <c r="D22" s="40">
        <v>20768.873293625002</v>
      </c>
      <c r="E22" s="41">
        <f>+(C22-B22)/B22</f>
        <v>7.5477161422066744E-2</v>
      </c>
      <c r="F22" s="41">
        <f>+(D22-C22)/C22</f>
        <v>7.9151910070689599E-2</v>
      </c>
    </row>
    <row r="23" spans="1:6" x14ac:dyDescent="0.25">
      <c r="A23" s="42"/>
      <c r="B23" s="33"/>
      <c r="C23" s="33"/>
      <c r="D23" s="33"/>
      <c r="E23" s="33"/>
      <c r="F23" s="33"/>
    </row>
    <row r="24" spans="1:6" x14ac:dyDescent="0.25">
      <c r="A24" s="39" t="s">
        <v>25</v>
      </c>
      <c r="B24" s="40">
        <f>+B21-B22</f>
        <v>-4932.5769815559979</v>
      </c>
      <c r="C24" s="40">
        <f>+C21-C22</f>
        <v>-4532.1581002469993</v>
      </c>
      <c r="D24" s="40">
        <f>+D21-D22</f>
        <v>-4544.0759168790009</v>
      </c>
      <c r="E24" s="33"/>
      <c r="F24" s="33"/>
    </row>
    <row r="25" spans="1:6" x14ac:dyDescent="0.25">
      <c r="A25" s="39" t="s">
        <v>26</v>
      </c>
      <c r="B25" s="41">
        <f>+B21/B22</f>
        <v>0.7243584324093516</v>
      </c>
      <c r="C25" s="41">
        <f>+C21/C22</f>
        <v>0.76450879152288187</v>
      </c>
      <c r="D25" s="41">
        <f>+D21/D22</f>
        <v>0.78120739374562975</v>
      </c>
      <c r="E25" s="33"/>
      <c r="F25" s="33"/>
    </row>
    <row r="26" spans="1:6" x14ac:dyDescent="0.25">
      <c r="A26" s="33"/>
      <c r="B26" s="33"/>
      <c r="C26" s="33"/>
      <c r="D26" s="33"/>
      <c r="E26" s="33"/>
      <c r="F26" s="33"/>
    </row>
    <row r="27" spans="1:6" x14ac:dyDescent="0.25">
      <c r="A27" s="38" t="s">
        <v>28</v>
      </c>
      <c r="B27" s="33"/>
      <c r="C27" s="33"/>
      <c r="D27" s="33"/>
      <c r="E27" s="33"/>
      <c r="F27" s="33"/>
    </row>
    <row r="28" spans="1:6" x14ac:dyDescent="0.25">
      <c r="A28" s="39" t="s">
        <v>23</v>
      </c>
      <c r="B28" s="40">
        <v>7776.0298620449994</v>
      </c>
      <c r="C28" s="40">
        <v>7914.3481212059996</v>
      </c>
      <c r="D28" s="40">
        <v>7768.7786447460003</v>
      </c>
      <c r="E28" s="41">
        <f>+(C28-B28)/B28</f>
        <v>1.7787773660198399E-2</v>
      </c>
      <c r="F28" s="41">
        <f>+(D28-C28)/C28</f>
        <v>-1.8393110112247282E-2</v>
      </c>
    </row>
    <row r="29" spans="1:6" x14ac:dyDescent="0.25">
      <c r="A29" s="39" t="s">
        <v>24</v>
      </c>
      <c r="B29" s="40">
        <v>8731.1444092080001</v>
      </c>
      <c r="C29" s="40">
        <v>10254.0276813</v>
      </c>
      <c r="D29" s="40">
        <v>10894.312050611999</v>
      </c>
      <c r="E29" s="41">
        <f>+(C29-B29)/B29</f>
        <v>0.1744196637597637</v>
      </c>
      <c r="F29" s="41">
        <f>+(D29-C29)/C29</f>
        <v>6.2442231405291516E-2</v>
      </c>
    </row>
    <row r="30" spans="1:6" x14ac:dyDescent="0.25">
      <c r="A30" s="42"/>
      <c r="B30" s="33"/>
      <c r="C30" s="33"/>
      <c r="D30" s="33"/>
      <c r="E30" s="33"/>
      <c r="F30" s="33"/>
    </row>
    <row r="31" spans="1:6" x14ac:dyDescent="0.25">
      <c r="A31" s="39" t="s">
        <v>25</v>
      </c>
      <c r="B31" s="40">
        <f>+B28-B29</f>
        <v>-955.11454716300068</v>
      </c>
      <c r="C31" s="40">
        <f>+C28-C29</f>
        <v>-2339.6795600940004</v>
      </c>
      <c r="D31" s="40">
        <f>+D28-D29</f>
        <v>-3125.5334058659992</v>
      </c>
      <c r="E31" s="33"/>
      <c r="F31" s="33"/>
    </row>
    <row r="32" spans="1:6" x14ac:dyDescent="0.25">
      <c r="A32" s="39" t="s">
        <v>26</v>
      </c>
      <c r="B32" s="41">
        <f>+B28/B29</f>
        <v>0.89060832092575148</v>
      </c>
      <c r="C32" s="41">
        <f>+C28/C29</f>
        <v>0.77182823834571734</v>
      </c>
      <c r="D32" s="41">
        <f>+D28/D29</f>
        <v>0.71310410502786925</v>
      </c>
      <c r="E32" s="33"/>
      <c r="F32" s="33"/>
    </row>
    <row r="33" spans="1:6" x14ac:dyDescent="0.25">
      <c r="A33" s="38"/>
      <c r="B33" s="33"/>
      <c r="C33" s="33"/>
      <c r="D33" s="33"/>
      <c r="E33" s="33"/>
      <c r="F33" s="33"/>
    </row>
    <row r="34" spans="1:6" x14ac:dyDescent="0.25">
      <c r="A34" s="38" t="s">
        <v>29</v>
      </c>
      <c r="B34" s="33"/>
      <c r="C34" s="33"/>
      <c r="D34" s="33"/>
      <c r="E34" s="33"/>
      <c r="F34" s="33"/>
    </row>
    <row r="35" spans="1:6" x14ac:dyDescent="0.25">
      <c r="A35" s="39" t="s">
        <v>23</v>
      </c>
      <c r="B35" s="40">
        <v>11960.369286546</v>
      </c>
      <c r="C35" s="40">
        <v>12079.506629927</v>
      </c>
      <c r="D35" s="40">
        <v>12244.247148717001</v>
      </c>
      <c r="E35" s="41">
        <f>+(C35-B35)/B35</f>
        <v>9.9610087721133996E-3</v>
      </c>
      <c r="F35" s="41">
        <f>+(D35-C35)/C35</f>
        <v>1.363801716717928E-2</v>
      </c>
    </row>
    <row r="36" spans="1:6" x14ac:dyDescent="0.25">
      <c r="A36" s="39" t="s">
        <v>24</v>
      </c>
      <c r="B36" s="40">
        <v>12097.649026408</v>
      </c>
      <c r="C36" s="40">
        <v>13382.828690457</v>
      </c>
      <c r="D36" s="40">
        <v>14481.434319461001</v>
      </c>
      <c r="E36" s="41">
        <f>+(C36-B36)/B36</f>
        <v>0.10623383611506468</v>
      </c>
      <c r="F36" s="41">
        <f>+(D36-C36)/C36</f>
        <v>8.2090689077369189E-2</v>
      </c>
    </row>
    <row r="37" spans="1:6" x14ac:dyDescent="0.25">
      <c r="A37" s="42"/>
      <c r="B37" s="33"/>
      <c r="C37" s="33"/>
      <c r="D37" s="33"/>
      <c r="E37" s="33"/>
      <c r="F37" s="33"/>
    </row>
    <row r="38" spans="1:6" x14ac:dyDescent="0.25">
      <c r="A38" s="39" t="s">
        <v>25</v>
      </c>
      <c r="B38" s="40">
        <f>+B35-B36</f>
        <v>-137.2797398620005</v>
      </c>
      <c r="C38" s="40">
        <f>+C35-C36</f>
        <v>-1303.3220605299994</v>
      </c>
      <c r="D38" s="40">
        <f>+D35-D36</f>
        <v>-2237.1871707440005</v>
      </c>
      <c r="E38" s="33"/>
      <c r="F38" s="33"/>
    </row>
    <row r="39" spans="1:6" x14ac:dyDescent="0.25">
      <c r="A39" s="39" t="s">
        <v>26</v>
      </c>
      <c r="B39" s="41">
        <f>+B35/B36</f>
        <v>0.98865236216042207</v>
      </c>
      <c r="C39" s="41">
        <f>+C35/C36</f>
        <v>0.90261236315014859</v>
      </c>
      <c r="D39" s="41">
        <f>+D35/D36</f>
        <v>0.84551342626762205</v>
      </c>
      <c r="E39" s="33"/>
      <c r="F39" s="33"/>
    </row>
    <row r="40" spans="1:6" x14ac:dyDescent="0.25">
      <c r="A40" s="33"/>
      <c r="B40" s="33"/>
      <c r="C40" s="33"/>
      <c r="D40" s="33"/>
      <c r="E40" s="33"/>
      <c r="F40" s="33"/>
    </row>
    <row r="41" spans="1:6" x14ac:dyDescent="0.25">
      <c r="A41" s="38" t="s">
        <v>30</v>
      </c>
      <c r="B41" s="33"/>
      <c r="C41" s="33"/>
      <c r="D41" s="33"/>
      <c r="E41" s="33"/>
      <c r="F41" s="33"/>
    </row>
    <row r="42" spans="1:6" x14ac:dyDescent="0.25">
      <c r="A42" s="39" t="s">
        <v>23</v>
      </c>
      <c r="B42" s="40">
        <v>2686.5108041640001</v>
      </c>
      <c r="C42" s="40">
        <v>1638.918419716</v>
      </c>
      <c r="D42" s="40">
        <v>2364.7974249180002</v>
      </c>
      <c r="E42" s="41">
        <f>+(C42-B42)/B42</f>
        <v>-0.3899453457712761</v>
      </c>
      <c r="F42" s="41">
        <f>+(D42-C42)/C42</f>
        <v>0.44290124295984429</v>
      </c>
    </row>
    <row r="43" spans="1:6" x14ac:dyDescent="0.25">
      <c r="A43" s="39" t="s">
        <v>24</v>
      </c>
      <c r="B43" s="40">
        <v>10191.859091486</v>
      </c>
      <c r="C43" s="40">
        <v>8786.8781641189998</v>
      </c>
      <c r="D43" s="40">
        <v>11294.955160191001</v>
      </c>
      <c r="E43" s="41">
        <f>+(C43-B43)/B43</f>
        <v>-0.13785325275353175</v>
      </c>
      <c r="F43" s="41">
        <f>+(D43-C43)/C43</f>
        <v>0.2854343657925828</v>
      </c>
    </row>
    <row r="44" spans="1:6" x14ac:dyDescent="0.25">
      <c r="A44" s="42"/>
      <c r="B44" s="33"/>
      <c r="C44" s="33"/>
      <c r="D44" s="33"/>
      <c r="E44" s="33"/>
      <c r="F44" s="33"/>
    </row>
    <row r="45" spans="1:6" x14ac:dyDescent="0.25">
      <c r="A45" s="39" t="s">
        <v>25</v>
      </c>
      <c r="B45" s="40">
        <f>+B42-B43</f>
        <v>-7505.348287322</v>
      </c>
      <c r="C45" s="40">
        <f>+C42-C43</f>
        <v>-7147.9597444029996</v>
      </c>
      <c r="D45" s="40">
        <f>+D42-D43</f>
        <v>-8930.1577352730001</v>
      </c>
      <c r="E45" s="33"/>
      <c r="F45" s="33"/>
    </row>
    <row r="46" spans="1:6" x14ac:dyDescent="0.25">
      <c r="A46" s="39" t="s">
        <v>26</v>
      </c>
      <c r="B46" s="41">
        <f>+B42/B43</f>
        <v>0.26359379383573284</v>
      </c>
      <c r="C46" s="41">
        <f>+C42/C43</f>
        <v>0.18651885107596949</v>
      </c>
      <c r="D46" s="41">
        <f>+D42/D43</f>
        <v>0.20936757971848477</v>
      </c>
      <c r="E46" s="33"/>
      <c r="F46" s="33"/>
    </row>
    <row r="47" spans="1:6" ht="15.75" thickBot="1" x14ac:dyDescent="0.3">
      <c r="B47" s="33"/>
      <c r="C47" s="33"/>
      <c r="D47" s="33"/>
      <c r="E47" s="33"/>
      <c r="F47" s="33"/>
    </row>
    <row r="48" spans="1:6" x14ac:dyDescent="0.25">
      <c r="A48" s="43" t="s">
        <v>31</v>
      </c>
      <c r="B48" s="44">
        <f t="shared" ref="B48:D49" si="0">SUM(B14+B21+B28+B35+B42)</f>
        <v>41512.124676287996</v>
      </c>
      <c r="C48" s="44">
        <f t="shared" si="0"/>
        <v>41372.354416066999</v>
      </c>
      <c r="D48" s="44">
        <f t="shared" si="0"/>
        <v>44671.627459627998</v>
      </c>
      <c r="E48" s="45">
        <f t="shared" ref="E48:F51" si="1">+(C48-B48)/B48</f>
        <v>-3.3669743794355858E-3</v>
      </c>
      <c r="F48" s="45">
        <f t="shared" si="1"/>
        <v>7.9745837289833393E-2</v>
      </c>
    </row>
    <row r="49" spans="1:6" x14ac:dyDescent="0.25">
      <c r="A49" s="38" t="s">
        <v>32</v>
      </c>
      <c r="B49" s="46">
        <f t="shared" si="0"/>
        <v>53436.832109455994</v>
      </c>
      <c r="C49" s="46">
        <f t="shared" si="0"/>
        <v>56011.326394981996</v>
      </c>
      <c r="D49" s="46">
        <f t="shared" si="0"/>
        <v>62525.444766923996</v>
      </c>
      <c r="E49" s="47">
        <f t="shared" si="1"/>
        <v>4.8178272998156045E-2</v>
      </c>
      <c r="F49" s="47">
        <f t="shared" si="1"/>
        <v>0.11630001985679801</v>
      </c>
    </row>
    <row r="50" spans="1:6" x14ac:dyDescent="0.25">
      <c r="A50" s="33"/>
      <c r="B50" s="33"/>
      <c r="C50" s="33"/>
      <c r="D50" s="33"/>
      <c r="E50" s="38"/>
      <c r="F50" s="38"/>
    </row>
    <row r="51" spans="1:6" x14ac:dyDescent="0.25">
      <c r="A51" s="38" t="s">
        <v>33</v>
      </c>
      <c r="B51" s="46">
        <f>+B48-B49</f>
        <v>-11924.707433167998</v>
      </c>
      <c r="C51" s="46">
        <f>+C48-C49</f>
        <v>-14638.971978914997</v>
      </c>
      <c r="D51" s="46">
        <f>+D48-D49</f>
        <v>-17853.817307295998</v>
      </c>
      <c r="E51" s="47">
        <f t="shared" si="1"/>
        <v>0.2276168669930973</v>
      </c>
      <c r="F51" s="47">
        <f t="shared" si="1"/>
        <v>0.21960868106117362</v>
      </c>
    </row>
    <row r="52" spans="1:6" ht="15.75" thickBot="1" x14ac:dyDescent="0.3">
      <c r="A52" s="48" t="s">
        <v>34</v>
      </c>
      <c r="B52" s="49">
        <f>+B48/B49</f>
        <v>0.77684479108450288</v>
      </c>
      <c r="C52" s="49">
        <f>+C48/C49</f>
        <v>0.73864264745877384</v>
      </c>
      <c r="D52" s="49">
        <f>+D48/D49</f>
        <v>0.71445517302836237</v>
      </c>
      <c r="E52" s="50" t="s">
        <v>35</v>
      </c>
      <c r="F52" s="50" t="s">
        <v>35</v>
      </c>
    </row>
  </sheetData>
  <mergeCells count="1">
    <mergeCell ref="A8:F8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4473-B271-4CF6-B2E2-4E4BE7A9E58D}">
  <sheetPr>
    <pageSetUpPr fitToPage="1"/>
  </sheetPr>
  <dimension ref="B1:L68"/>
  <sheetViews>
    <sheetView workbookViewId="0">
      <selection activeCell="B8" sqref="B8:L8"/>
    </sheetView>
  </sheetViews>
  <sheetFormatPr baseColWidth="10" defaultRowHeight="15" x14ac:dyDescent="0.25"/>
  <cols>
    <col min="1" max="1" width="4.28515625" customWidth="1"/>
    <col min="2" max="2" width="35.5703125" customWidth="1"/>
  </cols>
  <sheetData>
    <row r="1" spans="2:12" x14ac:dyDescent="0.25"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2:12" x14ac:dyDescent="0.25">
      <c r="B2" s="51"/>
      <c r="C2" s="51"/>
      <c r="D2" s="51"/>
      <c r="E2" s="51"/>
      <c r="F2" s="51"/>
      <c r="G2" s="51"/>
      <c r="H2" s="52"/>
      <c r="I2" s="51"/>
      <c r="J2" s="51"/>
      <c r="K2" s="51"/>
      <c r="L2" s="51"/>
    </row>
    <row r="3" spans="2:12" ht="14.25" customHeight="1" x14ac:dyDescent="0.25">
      <c r="B3" s="51"/>
      <c r="C3" s="51"/>
      <c r="D3" s="51"/>
      <c r="E3" s="51"/>
      <c r="F3" s="51"/>
      <c r="G3" s="51"/>
      <c r="H3" s="52"/>
      <c r="I3" s="51"/>
      <c r="J3" s="51"/>
      <c r="K3" s="51"/>
      <c r="L3" s="51"/>
    </row>
    <row r="4" spans="2:12" x14ac:dyDescent="0.25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2:12" x14ac:dyDescent="0.25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2:12" x14ac:dyDescent="0.25">
      <c r="B6" s="28"/>
      <c r="C6" s="28"/>
      <c r="D6" s="51"/>
      <c r="E6" s="51"/>
      <c r="F6" s="51"/>
      <c r="G6" s="51"/>
      <c r="H6" s="51"/>
      <c r="I6" s="51"/>
      <c r="J6" s="51"/>
      <c r="K6" s="51"/>
      <c r="L6" s="51"/>
    </row>
    <row r="7" spans="2:12" ht="24" customHeight="1" x14ac:dyDescent="0.25">
      <c r="B7" s="28"/>
      <c r="C7" s="28"/>
      <c r="D7" s="28"/>
      <c r="E7" s="28"/>
      <c r="F7" s="28"/>
      <c r="G7" s="51"/>
      <c r="H7" s="15"/>
      <c r="I7" s="28"/>
      <c r="J7" s="28"/>
      <c r="K7" s="28"/>
      <c r="L7" s="28"/>
    </row>
    <row r="8" spans="2:12" ht="11.25" customHeight="1" x14ac:dyDescent="0.25">
      <c r="B8" s="150" t="s">
        <v>36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</row>
    <row r="9" spans="2:12" ht="15.75" x14ac:dyDescent="0.25">
      <c r="B9" s="151" t="s">
        <v>37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</row>
    <row r="10" spans="2:12" ht="15.75" thickBot="1" x14ac:dyDescent="0.3">
      <c r="B10" s="28"/>
      <c r="C10" s="28"/>
      <c r="D10" s="28"/>
      <c r="E10" s="28"/>
      <c r="F10" s="28"/>
      <c r="G10" s="28"/>
      <c r="H10" s="15"/>
      <c r="I10" s="28"/>
      <c r="J10" s="28"/>
      <c r="K10" s="28"/>
      <c r="L10" s="28"/>
    </row>
    <row r="11" spans="2:12" ht="15.75" thickBot="1" x14ac:dyDescent="0.3">
      <c r="B11" s="53" t="s">
        <v>38</v>
      </c>
      <c r="C11" s="54" t="s">
        <v>11</v>
      </c>
      <c r="D11" s="54"/>
      <c r="E11" s="54"/>
      <c r="F11" s="54"/>
      <c r="G11" s="55"/>
      <c r="H11" s="54" t="s">
        <v>12</v>
      </c>
      <c r="I11" s="54"/>
      <c r="J11" s="54"/>
      <c r="K11" s="54"/>
      <c r="L11" s="56"/>
    </row>
    <row r="12" spans="2:12" x14ac:dyDescent="0.25">
      <c r="B12" s="57"/>
      <c r="C12" s="58" t="s">
        <v>39</v>
      </c>
      <c r="D12" s="58"/>
      <c r="E12" s="59"/>
      <c r="F12" s="60" t="s">
        <v>40</v>
      </c>
      <c r="G12" s="60"/>
      <c r="H12" s="58" t="s">
        <v>39</v>
      </c>
      <c r="I12" s="58"/>
      <c r="J12" s="59"/>
      <c r="K12" s="60" t="s">
        <v>40</v>
      </c>
      <c r="L12" s="60"/>
    </row>
    <row r="13" spans="2:12" ht="15.75" thickBot="1" x14ac:dyDescent="0.3">
      <c r="B13" s="61"/>
      <c r="C13" s="62" t="s">
        <v>7</v>
      </c>
      <c r="D13" s="62" t="s">
        <v>8</v>
      </c>
      <c r="E13" s="62" t="s">
        <v>41</v>
      </c>
      <c r="F13" s="63" t="s">
        <v>9</v>
      </c>
      <c r="G13" s="63" t="s">
        <v>10</v>
      </c>
      <c r="H13" s="62" t="s">
        <v>7</v>
      </c>
      <c r="I13" s="62" t="s">
        <v>8</v>
      </c>
      <c r="J13" s="62" t="s">
        <v>41</v>
      </c>
      <c r="K13" s="63" t="s">
        <v>9</v>
      </c>
      <c r="L13" s="63" t="s">
        <v>10</v>
      </c>
    </row>
    <row r="14" spans="2:12" x14ac:dyDescent="0.25">
      <c r="B14" s="57"/>
      <c r="C14" s="64"/>
      <c r="D14" s="64"/>
      <c r="E14" s="64"/>
      <c r="F14" s="64"/>
      <c r="G14" s="65"/>
      <c r="H14" s="64"/>
      <c r="I14" s="64"/>
      <c r="J14" s="64"/>
      <c r="K14" s="64"/>
      <c r="L14" s="65"/>
    </row>
    <row r="15" spans="2:12" x14ac:dyDescent="0.25">
      <c r="B15" s="66" t="s">
        <v>42</v>
      </c>
      <c r="C15" s="67">
        <f>SUM(C16:C17)</f>
        <v>6582.913864272</v>
      </c>
      <c r="D15" s="67">
        <f>SUM(D16:D17)</f>
        <v>5516.6895053529997</v>
      </c>
      <c r="E15" s="67">
        <f>SUM(E16:E17)</f>
        <v>6666.0969841440001</v>
      </c>
      <c r="F15" s="68">
        <f t="shared" ref="F15:G17" si="0">(D15-C15)/C15</f>
        <v>-0.16196845058323017</v>
      </c>
      <c r="G15" s="69">
        <f>(E15-D15)/D15</f>
        <v>0.2083509462832189</v>
      </c>
      <c r="H15" s="67">
        <f>SUM(H16:H17)</f>
        <v>6250.3388393570003</v>
      </c>
      <c r="I15" s="67">
        <f>SUM(I16:I17)</f>
        <v>6491.6208520569999</v>
      </c>
      <c r="J15" s="67">
        <f>SUM(J16:J17)</f>
        <v>7050.1671695200002</v>
      </c>
      <c r="K15" s="68">
        <f t="shared" ref="K15:L17" si="1">(I15-H15)/H15</f>
        <v>3.8603029195905365E-2</v>
      </c>
      <c r="L15" s="69">
        <f t="shared" si="1"/>
        <v>8.6041118264942082E-2</v>
      </c>
    </row>
    <row r="16" spans="2:12" x14ac:dyDescent="0.25">
      <c r="B16" s="70" t="s">
        <v>43</v>
      </c>
      <c r="C16" s="71">
        <v>5852.5194304939996</v>
      </c>
      <c r="D16" s="71">
        <v>4741.2736315869997</v>
      </c>
      <c r="E16" s="71">
        <v>5927.5622542450001</v>
      </c>
      <c r="F16" s="72">
        <f t="shared" si="0"/>
        <v>-0.18987477309634523</v>
      </c>
      <c r="G16" s="73">
        <f>(E16-D16)/D16</f>
        <v>0.25020463167423762</v>
      </c>
      <c r="H16" s="71">
        <v>5886.4532044460002</v>
      </c>
      <c r="I16" s="71">
        <v>6113.5517227959999</v>
      </c>
      <c r="J16" s="71">
        <v>6697.0286850330003</v>
      </c>
      <c r="K16" s="72">
        <f t="shared" si="1"/>
        <v>3.8579856233032429E-2</v>
      </c>
      <c r="L16" s="73">
        <f t="shared" si="1"/>
        <v>9.5439932251059845E-2</v>
      </c>
    </row>
    <row r="17" spans="2:12" x14ac:dyDescent="0.25">
      <c r="B17" s="70" t="s">
        <v>44</v>
      </c>
      <c r="C17" s="71">
        <v>730.39443377800001</v>
      </c>
      <c r="D17" s="71">
        <v>775.415873766</v>
      </c>
      <c r="E17" s="71">
        <v>738.53472989900001</v>
      </c>
      <c r="F17" s="72">
        <f t="shared" si="0"/>
        <v>6.163990017711999E-2</v>
      </c>
      <c r="G17" s="73">
        <f t="shared" si="0"/>
        <v>-4.756304986107332E-2</v>
      </c>
      <c r="H17" s="71">
        <v>363.88563491100001</v>
      </c>
      <c r="I17" s="71">
        <v>378.069129261</v>
      </c>
      <c r="J17" s="71">
        <v>353.13848448699997</v>
      </c>
      <c r="K17" s="72">
        <f t="shared" si="1"/>
        <v>3.8977890274423777E-2</v>
      </c>
      <c r="L17" s="73">
        <f t="shared" si="1"/>
        <v>-6.5942027117451216E-2</v>
      </c>
    </row>
    <row r="18" spans="2:12" x14ac:dyDescent="0.25">
      <c r="B18" s="70"/>
      <c r="C18" s="74"/>
      <c r="D18" s="74"/>
      <c r="E18" s="74"/>
      <c r="F18" s="72"/>
      <c r="G18" s="73"/>
      <c r="H18" s="74"/>
      <c r="I18" s="74"/>
      <c r="J18" s="74"/>
      <c r="K18" s="72"/>
      <c r="L18" s="73"/>
    </row>
    <row r="19" spans="2:12" x14ac:dyDescent="0.25">
      <c r="B19" s="66" t="s">
        <v>45</v>
      </c>
      <c r="C19" s="67">
        <f>SUM(C20:C21)</f>
        <v>2686.5108041640001</v>
      </c>
      <c r="D19" s="67">
        <f>SUM(D20:D21)</f>
        <v>1638.918419716</v>
      </c>
      <c r="E19" s="67">
        <f>SUM(E20:E21)</f>
        <v>2364.7974249180002</v>
      </c>
      <c r="F19" s="68">
        <f>(D19-C19)/C19</f>
        <v>-0.3899453457712761</v>
      </c>
      <c r="G19" s="69">
        <f>(E19-D19)/D19</f>
        <v>0.44290124295984429</v>
      </c>
      <c r="H19" s="67">
        <f>SUM(H20:H21)</f>
        <v>10191.859091486</v>
      </c>
      <c r="I19" s="67">
        <f>SUM(I20:I21)</f>
        <v>8786.8781641189998</v>
      </c>
      <c r="J19" s="67">
        <f>SUM(J20:J21)</f>
        <v>11294.955160191001</v>
      </c>
      <c r="K19" s="68">
        <f>(I19-H19)/H19</f>
        <v>-0.13785325275353175</v>
      </c>
      <c r="L19" s="69">
        <f>(J19-I19)/I19</f>
        <v>0.2854343657925828</v>
      </c>
    </row>
    <row r="20" spans="2:12" x14ac:dyDescent="0.25">
      <c r="B20" s="70" t="s">
        <v>43</v>
      </c>
      <c r="C20" s="71">
        <v>2686.5108041640001</v>
      </c>
      <c r="D20" s="71">
        <v>1638.918419716</v>
      </c>
      <c r="E20" s="71">
        <v>2364.7974249180002</v>
      </c>
      <c r="F20" s="72">
        <f>(D20-C20)/C20</f>
        <v>-0.3899453457712761</v>
      </c>
      <c r="G20" s="73">
        <f>(E20-D20)/D20</f>
        <v>0.44290124295984429</v>
      </c>
      <c r="H20" s="71">
        <v>10191.859091486</v>
      </c>
      <c r="I20" s="71">
        <v>8786.8781641189998</v>
      </c>
      <c r="J20" s="71">
        <v>11294.955160191001</v>
      </c>
      <c r="K20" s="72">
        <f>(I20-H20)/H20</f>
        <v>-0.13785325275353175</v>
      </c>
      <c r="L20" s="73">
        <f>(J20-I20)/I20</f>
        <v>0.2854343657925828</v>
      </c>
    </row>
    <row r="21" spans="2:12" x14ac:dyDescent="0.25">
      <c r="B21" s="70" t="s">
        <v>44</v>
      </c>
      <c r="C21" s="74">
        <v>0</v>
      </c>
      <c r="D21" s="74">
        <v>0</v>
      </c>
      <c r="E21" s="74">
        <v>0</v>
      </c>
      <c r="F21" s="72"/>
      <c r="G21" s="73"/>
      <c r="H21" s="74">
        <f>0</f>
        <v>0</v>
      </c>
      <c r="I21" s="74">
        <f>0</f>
        <v>0</v>
      </c>
      <c r="J21" s="74">
        <f>0</f>
        <v>0</v>
      </c>
      <c r="K21" s="72"/>
      <c r="L21" s="73"/>
    </row>
    <row r="22" spans="2:12" x14ac:dyDescent="0.25">
      <c r="B22" s="70"/>
      <c r="C22" s="74"/>
      <c r="D22" s="74"/>
      <c r="E22" s="74"/>
      <c r="F22" s="72"/>
      <c r="G22" s="73"/>
      <c r="H22" s="74"/>
      <c r="I22" s="74"/>
      <c r="J22" s="74"/>
      <c r="K22" s="72"/>
      <c r="L22" s="73"/>
    </row>
    <row r="23" spans="2:12" x14ac:dyDescent="0.25">
      <c r="B23" s="66" t="s">
        <v>46</v>
      </c>
      <c r="C23" s="67">
        <f>SUM(C24:C25)</f>
        <v>1362.369332218</v>
      </c>
      <c r="D23" s="67">
        <f>SUM(D24:D25)</f>
        <v>1524.7320121160001</v>
      </c>
      <c r="E23" s="67">
        <f>SUM(E24:E25)</f>
        <v>1341.42929553</v>
      </c>
      <c r="F23" s="68">
        <f>(D23-C23)/C23</f>
        <v>0.11917669904802261</v>
      </c>
      <c r="G23" s="69">
        <f>(E23-D23)/D23</f>
        <v>-0.12021962884586869</v>
      </c>
      <c r="H23" s="67">
        <f>SUM(H24:H25)</f>
        <v>741.98128452100002</v>
      </c>
      <c r="I23" s="67">
        <f>SUM(I24:I25)</f>
        <v>882.65264892499999</v>
      </c>
      <c r="J23" s="67">
        <f>SUM(J24:J25)</f>
        <v>1206.9431959660001</v>
      </c>
      <c r="K23" s="68">
        <f>(I23-H23)/H23</f>
        <v>0.18958883106440214</v>
      </c>
      <c r="L23" s="69">
        <f>(J23-I23)/I23</f>
        <v>0.36740449081069421</v>
      </c>
    </row>
    <row r="24" spans="2:12" x14ac:dyDescent="0.25">
      <c r="B24" s="70" t="s">
        <v>43</v>
      </c>
      <c r="C24" s="71">
        <v>1362.369332218</v>
      </c>
      <c r="D24" s="71">
        <v>1524.7320121160001</v>
      </c>
      <c r="E24" s="71">
        <v>1341.42929553</v>
      </c>
      <c r="F24" s="72">
        <f>(D24-C24)/C24</f>
        <v>0.11917669904802261</v>
      </c>
      <c r="G24" s="73">
        <f>(E24-D24)/D24</f>
        <v>-0.12021962884586869</v>
      </c>
      <c r="H24" s="71">
        <v>741.98128452100002</v>
      </c>
      <c r="I24" s="71">
        <v>882.65264892499999</v>
      </c>
      <c r="J24" s="71">
        <v>1206.9431959660001</v>
      </c>
      <c r="K24" s="72">
        <f>(I24-H24)/H24</f>
        <v>0.18958883106440214</v>
      </c>
      <c r="L24" s="73">
        <f>(J24-I24)/I24</f>
        <v>0.36740449081069421</v>
      </c>
    </row>
    <row r="25" spans="2:12" x14ac:dyDescent="0.25">
      <c r="B25" s="70" t="s">
        <v>44</v>
      </c>
      <c r="C25" s="74">
        <f>0</f>
        <v>0</v>
      </c>
      <c r="D25" s="74">
        <f>0</f>
        <v>0</v>
      </c>
      <c r="E25" s="74">
        <f>0</f>
        <v>0</v>
      </c>
      <c r="F25" s="72"/>
      <c r="G25" s="73"/>
      <c r="H25" s="74">
        <f>0</f>
        <v>0</v>
      </c>
      <c r="I25" s="74">
        <f>0</f>
        <v>0</v>
      </c>
      <c r="J25" s="74">
        <f>0</f>
        <v>0</v>
      </c>
      <c r="K25" s="72"/>
      <c r="L25" s="73"/>
    </row>
    <row r="26" spans="2:12" x14ac:dyDescent="0.25">
      <c r="B26" s="70"/>
      <c r="C26" s="74"/>
      <c r="D26" s="74"/>
      <c r="E26" s="74"/>
      <c r="F26" s="72"/>
      <c r="G26" s="73"/>
      <c r="H26" s="74"/>
      <c r="I26" s="74"/>
      <c r="J26" s="74"/>
      <c r="K26" s="72"/>
      <c r="L26" s="73"/>
    </row>
    <row r="27" spans="2:12" x14ac:dyDescent="0.25">
      <c r="B27" s="66" t="s">
        <v>47</v>
      </c>
      <c r="C27" s="67">
        <f>SUM(C28:C29)</f>
        <v>7473.6242057989994</v>
      </c>
      <c r="D27" s="67">
        <f>SUM(D28:D29)</f>
        <v>7400.4633589180003</v>
      </c>
      <c r="E27" s="67">
        <f>SUM(E28:E29)</f>
        <v>7046.207740029</v>
      </c>
      <c r="F27" s="68">
        <f t="shared" ref="F27:G29" si="2">(D27-C27)/C27</f>
        <v>-9.7892059951624928E-3</v>
      </c>
      <c r="G27" s="69">
        <f t="shared" si="2"/>
        <v>-4.7869383538275495E-2</v>
      </c>
      <c r="H27" s="67">
        <f>SUM(H28:H29)</f>
        <v>5504.3082835709993</v>
      </c>
      <c r="I27" s="67">
        <f>SUM(I28:I29)</f>
        <v>5670.8403950010006</v>
      </c>
      <c r="J27" s="67">
        <f>SUM(J28:J29)</f>
        <v>5747.9374032779997</v>
      </c>
      <c r="K27" s="68">
        <f t="shared" ref="K27:L29" si="3">(I27-H27)/H27</f>
        <v>3.0254866342980566E-2</v>
      </c>
      <c r="L27" s="69">
        <f t="shared" si="3"/>
        <v>1.3595340885446569E-2</v>
      </c>
    </row>
    <row r="28" spans="2:12" x14ac:dyDescent="0.25">
      <c r="B28" s="70" t="s">
        <v>43</v>
      </c>
      <c r="C28" s="75">
        <f t="shared" ref="C28:E29" si="4">C32+C36</f>
        <v>344.09154109600001</v>
      </c>
      <c r="D28" s="75">
        <f t="shared" si="4"/>
        <v>340.40925183000002</v>
      </c>
      <c r="E28" s="75">
        <f t="shared" si="4"/>
        <v>243.32878411999999</v>
      </c>
      <c r="F28" s="72">
        <f t="shared" si="2"/>
        <v>-1.07014815135274E-2</v>
      </c>
      <c r="G28" s="73">
        <f>(E28-D28)/D28</f>
        <v>-0.28518751234905299</v>
      </c>
      <c r="H28" s="75">
        <f t="shared" ref="H28:J29" si="5">H32+H36</f>
        <v>1043.3146345529999</v>
      </c>
      <c r="I28" s="75">
        <f t="shared" si="5"/>
        <v>1084.6228690110001</v>
      </c>
      <c r="J28" s="75">
        <f t="shared" si="5"/>
        <v>1141.5476289170001</v>
      </c>
      <c r="K28" s="72">
        <f t="shared" si="3"/>
        <v>3.959326658510684E-2</v>
      </c>
      <c r="L28" s="73">
        <f t="shared" si="3"/>
        <v>5.2483459027473853E-2</v>
      </c>
    </row>
    <row r="29" spans="2:12" x14ac:dyDescent="0.25">
      <c r="B29" s="70" t="s">
        <v>44</v>
      </c>
      <c r="C29" s="75">
        <f t="shared" si="4"/>
        <v>7129.5326647029997</v>
      </c>
      <c r="D29" s="75">
        <f t="shared" si="4"/>
        <v>7060.0541070879999</v>
      </c>
      <c r="E29" s="75">
        <f t="shared" si="4"/>
        <v>6802.8789559090001</v>
      </c>
      <c r="F29" s="72">
        <f t="shared" si="2"/>
        <v>-9.7451769817922685E-3</v>
      </c>
      <c r="G29" s="73">
        <f>(E29-D29)/D29</f>
        <v>-3.6426796066733644E-2</v>
      </c>
      <c r="H29" s="75">
        <f t="shared" si="5"/>
        <v>4460.9936490179998</v>
      </c>
      <c r="I29" s="75">
        <f t="shared" si="5"/>
        <v>4586.2175259900005</v>
      </c>
      <c r="J29" s="75">
        <f t="shared" si="5"/>
        <v>4606.3897743609996</v>
      </c>
      <c r="K29" s="72">
        <f t="shared" si="3"/>
        <v>2.8070848520388776E-2</v>
      </c>
      <c r="L29" s="73">
        <f t="shared" si="3"/>
        <v>4.3984499768454938E-3</v>
      </c>
    </row>
    <row r="30" spans="2:12" x14ac:dyDescent="0.25">
      <c r="B30" s="70"/>
      <c r="C30" s="74"/>
      <c r="D30" s="74"/>
      <c r="E30" s="74"/>
      <c r="F30" s="72"/>
      <c r="G30" s="73"/>
      <c r="H30" s="74"/>
      <c r="I30" s="74"/>
      <c r="J30" s="74"/>
      <c r="K30" s="72"/>
      <c r="L30" s="73"/>
    </row>
    <row r="31" spans="2:12" x14ac:dyDescent="0.25">
      <c r="B31" s="66" t="s">
        <v>48</v>
      </c>
      <c r="C31" s="67">
        <f>SUM(C32:C33)</f>
        <v>6045.6604496990003</v>
      </c>
      <c r="D31" s="67">
        <f>SUM(D32:D33)</f>
        <v>6040.1329773570005</v>
      </c>
      <c r="E31" s="67">
        <f>SUM(E32:E33)</f>
        <v>5756.9444435490004</v>
      </c>
      <c r="F31" s="68">
        <f t="shared" ref="F31:G33" si="6">(D31-C31)/C31</f>
        <v>-9.1428759322316608E-4</v>
      </c>
      <c r="G31" s="69">
        <f t="shared" si="6"/>
        <v>-4.6884486627960922E-2</v>
      </c>
      <c r="H31" s="67">
        <f>SUM(H32:H33)</f>
        <v>4626.387102058</v>
      </c>
      <c r="I31" s="67">
        <f>SUM(I32:I33)</f>
        <v>4776.8236634020004</v>
      </c>
      <c r="J31" s="67">
        <f>SUM(J32:J33)</f>
        <v>4891.691749132</v>
      </c>
      <c r="K31" s="68">
        <f t="shared" ref="K31:L33" si="7">(I31-H31)/H31</f>
        <v>3.2517071750671339E-2</v>
      </c>
      <c r="L31" s="69">
        <f t="shared" si="7"/>
        <v>2.404695961671565E-2</v>
      </c>
    </row>
    <row r="32" spans="2:12" x14ac:dyDescent="0.25">
      <c r="B32" s="70" t="s">
        <v>43</v>
      </c>
      <c r="C32" s="71">
        <v>306.00117775000001</v>
      </c>
      <c r="D32" s="71">
        <v>298.12494887600002</v>
      </c>
      <c r="E32" s="71">
        <v>209.54386880999999</v>
      </c>
      <c r="F32" s="72">
        <f t="shared" si="6"/>
        <v>-2.5739210979229609E-2</v>
      </c>
      <c r="G32" s="73">
        <f t="shared" si="6"/>
        <v>-0.29712736354327668</v>
      </c>
      <c r="H32" s="71">
        <v>883.43774145600003</v>
      </c>
      <c r="I32" s="71">
        <v>926.09571982700004</v>
      </c>
      <c r="J32" s="71">
        <v>960.48311473800004</v>
      </c>
      <c r="K32" s="72">
        <f t="shared" si="7"/>
        <v>4.828634364284131E-2</v>
      </c>
      <c r="L32" s="73">
        <f t="shared" si="7"/>
        <v>3.7131577411267769E-2</v>
      </c>
    </row>
    <row r="33" spans="2:12" x14ac:dyDescent="0.25">
      <c r="B33" s="70" t="s">
        <v>44</v>
      </c>
      <c r="C33" s="71">
        <v>5739.659271949</v>
      </c>
      <c r="D33" s="71">
        <v>5742.0080284810001</v>
      </c>
      <c r="E33" s="71">
        <v>5547.4005747390001</v>
      </c>
      <c r="F33" s="72">
        <f t="shared" si="6"/>
        <v>4.0921532458887432E-4</v>
      </c>
      <c r="G33" s="73">
        <f t="shared" si="6"/>
        <v>-3.38918811636496E-2</v>
      </c>
      <c r="H33" s="71">
        <v>3742.9493606020001</v>
      </c>
      <c r="I33" s="71">
        <v>3850.7279435750002</v>
      </c>
      <c r="J33" s="71">
        <v>3931.208634394</v>
      </c>
      <c r="K33" s="72">
        <f t="shared" si="7"/>
        <v>2.8795095148085422E-2</v>
      </c>
      <c r="L33" s="73">
        <f t="shared" si="7"/>
        <v>2.0900123820298221E-2</v>
      </c>
    </row>
    <row r="34" spans="2:12" x14ac:dyDescent="0.25">
      <c r="B34" s="70"/>
      <c r="C34" s="74"/>
      <c r="D34" s="74"/>
      <c r="E34" s="74"/>
      <c r="F34" s="72"/>
      <c r="G34" s="73"/>
      <c r="H34" s="74"/>
      <c r="I34" s="74"/>
      <c r="J34" s="74"/>
      <c r="K34" s="72"/>
      <c r="L34" s="73"/>
    </row>
    <row r="35" spans="2:12" x14ac:dyDescent="0.25">
      <c r="B35" s="66" t="s">
        <v>49</v>
      </c>
      <c r="C35" s="67">
        <f>SUM(C36:C37)</f>
        <v>1427.9637561</v>
      </c>
      <c r="D35" s="67">
        <f>SUM(D36:D37)</f>
        <v>1360.330381561</v>
      </c>
      <c r="E35" s="67">
        <f>SUM(E36:E37)</f>
        <v>1289.26329648</v>
      </c>
      <c r="F35" s="68">
        <f t="shared" ref="F35:G37" si="8">(D35-C35)/C35</f>
        <v>-4.7363509227795579E-2</v>
      </c>
      <c r="G35" s="69">
        <f t="shared" si="8"/>
        <v>-5.2242518467792647E-2</v>
      </c>
      <c r="H35" s="67">
        <f>SUM(H36:H37)</f>
        <v>877.92118151299996</v>
      </c>
      <c r="I35" s="67">
        <f>SUM(I36:I37)</f>
        <v>894.01673159899997</v>
      </c>
      <c r="J35" s="67">
        <f>SUM(J36:J37)</f>
        <v>856.24565414600011</v>
      </c>
      <c r="K35" s="68">
        <f t="shared" ref="K35:L37" si="9">(I35-H35)/H35</f>
        <v>1.8333707427198767E-2</v>
      </c>
      <c r="L35" s="69">
        <f t="shared" si="9"/>
        <v>-4.2248736648859059E-2</v>
      </c>
    </row>
    <row r="36" spans="2:12" x14ac:dyDescent="0.25">
      <c r="B36" s="70" t="s">
        <v>43</v>
      </c>
      <c r="C36" s="71">
        <v>38.090363346000004</v>
      </c>
      <c r="D36" s="71">
        <v>42.284302953999997</v>
      </c>
      <c r="E36" s="71">
        <v>33.784915310000002</v>
      </c>
      <c r="F36" s="72">
        <f t="shared" si="8"/>
        <v>0.11010500398496234</v>
      </c>
      <c r="G36" s="73">
        <f t="shared" si="8"/>
        <v>-0.20100574090688594</v>
      </c>
      <c r="H36" s="71">
        <v>159.87689309699999</v>
      </c>
      <c r="I36" s="71">
        <v>158.527149184</v>
      </c>
      <c r="J36" s="71">
        <v>181.06451417900001</v>
      </c>
      <c r="K36" s="72">
        <f t="shared" si="9"/>
        <v>-8.4423951882845582E-3</v>
      </c>
      <c r="L36" s="73">
        <f t="shared" si="9"/>
        <v>0.14216722568347739</v>
      </c>
    </row>
    <row r="37" spans="2:12" x14ac:dyDescent="0.25">
      <c r="B37" s="70" t="s">
        <v>44</v>
      </c>
      <c r="C37" s="71">
        <v>1389.873392754</v>
      </c>
      <c r="D37" s="71">
        <v>1318.046078607</v>
      </c>
      <c r="E37" s="71">
        <v>1255.4783811699999</v>
      </c>
      <c r="F37" s="72">
        <f t="shared" si="8"/>
        <v>-5.1679033875650981E-2</v>
      </c>
      <c r="G37" s="73">
        <f t="shared" si="8"/>
        <v>-4.7470037999829164E-2</v>
      </c>
      <c r="H37" s="71">
        <v>718.04428841599997</v>
      </c>
      <c r="I37" s="71">
        <v>735.48958241499997</v>
      </c>
      <c r="J37" s="71">
        <v>675.18113996700004</v>
      </c>
      <c r="K37" s="72">
        <f t="shared" si="9"/>
        <v>2.4295568226695572E-2</v>
      </c>
      <c r="L37" s="73">
        <f t="shared" si="9"/>
        <v>-8.1997684113995925E-2</v>
      </c>
    </row>
    <row r="38" spans="2:12" x14ac:dyDescent="0.25">
      <c r="B38" s="70"/>
      <c r="C38" s="74"/>
      <c r="D38" s="74"/>
      <c r="E38" s="74"/>
      <c r="F38" s="72"/>
      <c r="G38" s="73"/>
      <c r="H38" s="74"/>
      <c r="I38" s="74"/>
      <c r="J38" s="74"/>
      <c r="K38" s="72"/>
      <c r="L38" s="73"/>
    </row>
    <row r="39" spans="2:12" x14ac:dyDescent="0.25">
      <c r="B39" s="66" t="s">
        <v>50</v>
      </c>
      <c r="C39" s="67">
        <f>C40+C41</f>
        <v>18944.263964332</v>
      </c>
      <c r="D39" s="67">
        <f>D40+D41</f>
        <v>20219.989731731002</v>
      </c>
      <c r="E39" s="67">
        <f>E40+E41</f>
        <v>21932.368019341</v>
      </c>
      <c r="F39" s="68">
        <f t="shared" ref="F39:G41" si="10">(D39-C39)/C39</f>
        <v>6.7341004633430013E-2</v>
      </c>
      <c r="G39" s="69">
        <f t="shared" si="10"/>
        <v>8.4687396498662984E-2</v>
      </c>
      <c r="H39" s="67">
        <f>SUM(H40:H41)</f>
        <v>20713.504851434001</v>
      </c>
      <c r="I39" s="67">
        <f>SUM(I40:I41)</f>
        <v>23822.444651631999</v>
      </c>
      <c r="J39" s="67">
        <f>SUM(J40:J41)</f>
        <v>26444.057430941</v>
      </c>
      <c r="K39" s="68">
        <f t="shared" ref="K39:L41" si="11">(I39-H39)/H39</f>
        <v>0.15009240698262441</v>
      </c>
      <c r="L39" s="69">
        <f t="shared" si="11"/>
        <v>0.11004801638312983</v>
      </c>
    </row>
    <row r="40" spans="2:12" x14ac:dyDescent="0.25">
      <c r="B40" s="70" t="s">
        <v>43</v>
      </c>
      <c r="C40" s="75">
        <f t="shared" ref="C40:E41" si="12">C44+C48</f>
        <v>1482.293015641</v>
      </c>
      <c r="D40" s="75">
        <f t="shared" si="12"/>
        <v>1603.794111079</v>
      </c>
      <c r="E40" s="75">
        <f t="shared" si="12"/>
        <v>1557.5559629229999</v>
      </c>
      <c r="F40" s="72">
        <f>(D40-C40)/C40</f>
        <v>8.1968338348715947E-2</v>
      </c>
      <c r="G40" s="73">
        <f t="shared" si="10"/>
        <v>-2.8830476328967188E-2</v>
      </c>
      <c r="H40" s="75">
        <f t="shared" ref="H40:J41" si="13">H44+H48</f>
        <v>12151.195953551</v>
      </c>
      <c r="I40" s="75">
        <f t="shared" si="13"/>
        <v>14107.497018439</v>
      </c>
      <c r="J40" s="75">
        <f t="shared" si="13"/>
        <v>15665.062052205001</v>
      </c>
      <c r="K40" s="72">
        <f t="shared" si="11"/>
        <v>0.16099658604520339</v>
      </c>
      <c r="L40" s="73">
        <f t="shared" si="11"/>
        <v>0.11040690150281145</v>
      </c>
    </row>
    <row r="41" spans="2:12" x14ac:dyDescent="0.25">
      <c r="B41" s="70" t="s">
        <v>44</v>
      </c>
      <c r="C41" s="75">
        <f t="shared" si="12"/>
        <v>17461.970948691</v>
      </c>
      <c r="D41" s="75">
        <f t="shared" si="12"/>
        <v>18616.195620652001</v>
      </c>
      <c r="E41" s="75">
        <f t="shared" si="12"/>
        <v>20374.812056417999</v>
      </c>
      <c r="F41" s="72">
        <f t="shared" si="10"/>
        <v>6.6099335255595831E-2</v>
      </c>
      <c r="G41" s="73">
        <f t="shared" si="10"/>
        <v>9.4467015259286663E-2</v>
      </c>
      <c r="H41" s="75">
        <f t="shared" si="13"/>
        <v>8562.3088978830001</v>
      </c>
      <c r="I41" s="75">
        <f t="shared" si="13"/>
        <v>9714.9476331929982</v>
      </c>
      <c r="J41" s="75">
        <f t="shared" si="13"/>
        <v>10778.995378735999</v>
      </c>
      <c r="K41" s="72">
        <f t="shared" si="11"/>
        <v>0.13461774727550227</v>
      </c>
      <c r="L41" s="73">
        <f t="shared" si="11"/>
        <v>0.10952686372775453</v>
      </c>
    </row>
    <row r="42" spans="2:12" x14ac:dyDescent="0.25">
      <c r="B42" s="70"/>
      <c r="C42" s="74"/>
      <c r="D42" s="74"/>
      <c r="E42" s="74"/>
      <c r="F42" s="72"/>
      <c r="G42" s="73"/>
      <c r="H42" s="74"/>
      <c r="I42" s="74"/>
      <c r="J42" s="74"/>
      <c r="K42" s="72"/>
      <c r="L42" s="73"/>
    </row>
    <row r="43" spans="2:12" x14ac:dyDescent="0.25">
      <c r="B43" s="66" t="s">
        <v>51</v>
      </c>
      <c r="C43" s="67">
        <f>SUM(C44:C45)</f>
        <v>7628.724123553</v>
      </c>
      <c r="D43" s="67">
        <f>SUM(D44:D45)</f>
        <v>7672.3377600329995</v>
      </c>
      <c r="E43" s="67">
        <f>SUM(E44:E45)</f>
        <v>7889.8231985849998</v>
      </c>
      <c r="F43" s="68">
        <f t="shared" ref="F43:G45" si="14">(D43-C43)/C43</f>
        <v>5.7170289256294289E-3</v>
      </c>
      <c r="G43" s="69">
        <f t="shared" si="14"/>
        <v>2.8346697623888865E-2</v>
      </c>
      <c r="H43" s="67">
        <f>SUM(H44:H45)</f>
        <v>13768.972300509</v>
      </c>
      <c r="I43" s="67">
        <f>SUM(I44:I45)</f>
        <v>15885.3817504</v>
      </c>
      <c r="J43" s="67">
        <f>SUM(J44:J45)</f>
        <v>17343.818167573001</v>
      </c>
      <c r="K43" s="68">
        <f t="shared" ref="K43:L45" si="15">(I43-H43)/H43</f>
        <v>0.15370859957447675</v>
      </c>
      <c r="L43" s="69">
        <f t="shared" si="15"/>
        <v>9.1809969699738397E-2</v>
      </c>
    </row>
    <row r="44" spans="2:12" x14ac:dyDescent="0.25">
      <c r="B44" s="70" t="s">
        <v>43</v>
      </c>
      <c r="C44" s="71">
        <v>1273.183324073</v>
      </c>
      <c r="D44" s="71">
        <v>1375.8330249549999</v>
      </c>
      <c r="E44" s="71">
        <v>1306.188399419</v>
      </c>
      <c r="F44" s="72">
        <f t="shared" si="14"/>
        <v>8.0624446567220634E-2</v>
      </c>
      <c r="G44" s="73">
        <f t="shared" si="14"/>
        <v>-5.0619969336960655E-2</v>
      </c>
      <c r="H44" s="71">
        <v>9921.8717680789996</v>
      </c>
      <c r="I44" s="71">
        <v>11427.319507332</v>
      </c>
      <c r="J44" s="71">
        <v>12627.373140085001</v>
      </c>
      <c r="K44" s="72">
        <f t="shared" si="15"/>
        <v>0.15173021527010466</v>
      </c>
      <c r="L44" s="73">
        <f t="shared" si="15"/>
        <v>0.10501619666650801</v>
      </c>
    </row>
    <row r="45" spans="2:12" x14ac:dyDescent="0.25">
      <c r="B45" s="70" t="s">
        <v>44</v>
      </c>
      <c r="C45" s="71">
        <v>6355.5407994799998</v>
      </c>
      <c r="D45" s="71">
        <v>6296.5047350779996</v>
      </c>
      <c r="E45" s="71">
        <v>6583.6347991659995</v>
      </c>
      <c r="F45" s="72">
        <f t="shared" si="14"/>
        <v>-9.288912818690492E-3</v>
      </c>
      <c r="G45" s="73">
        <f t="shared" si="14"/>
        <v>4.5601500541783205E-2</v>
      </c>
      <c r="H45" s="71">
        <v>3847.1005324299999</v>
      </c>
      <c r="I45" s="71">
        <v>4458.0622430679996</v>
      </c>
      <c r="J45" s="71">
        <v>4716.4450274880001</v>
      </c>
      <c r="K45" s="72">
        <f t="shared" si="15"/>
        <v>0.15881095528639305</v>
      </c>
      <c r="L45" s="73">
        <f t="shared" si="15"/>
        <v>5.7958541252260236E-2</v>
      </c>
    </row>
    <row r="46" spans="2:12" x14ac:dyDescent="0.25">
      <c r="B46" s="70"/>
      <c r="C46" s="74"/>
      <c r="D46" s="74"/>
      <c r="E46" s="74"/>
      <c r="F46" s="72"/>
      <c r="G46" s="73"/>
      <c r="H46" s="74"/>
      <c r="I46" s="74"/>
      <c r="J46" s="74"/>
      <c r="K46" s="72"/>
      <c r="L46" s="73"/>
    </row>
    <row r="47" spans="2:12" x14ac:dyDescent="0.25">
      <c r="B47" s="66" t="s">
        <v>52</v>
      </c>
      <c r="C47" s="67">
        <f>SUM(C48:C49)</f>
        <v>11315.539840779002</v>
      </c>
      <c r="D47" s="67">
        <f>SUM(D48:D49)</f>
        <v>12547.651971698</v>
      </c>
      <c r="E47" s="67">
        <f>SUM(E48:E49)</f>
        <v>14042.544820756</v>
      </c>
      <c r="F47" s="68">
        <f t="shared" ref="F47:G49" si="16">(D47-C47)/C47</f>
        <v>0.10888672995332545</v>
      </c>
      <c r="G47" s="69">
        <f>(E47-D47)/D47</f>
        <v>0.11913725790528959</v>
      </c>
      <c r="H47" s="67">
        <f>SUM(H48:H49)</f>
        <v>6944.5325509249997</v>
      </c>
      <c r="I47" s="67">
        <f>SUM(I48:I49)</f>
        <v>7937.0629012319996</v>
      </c>
      <c r="J47" s="67">
        <f>SUM(J48:J49)</f>
        <v>9100.2392633679992</v>
      </c>
      <c r="K47" s="68">
        <f t="shared" ref="K47:L49" si="17">(I47-H47)/H47</f>
        <v>0.14292255713810378</v>
      </c>
      <c r="L47" s="69">
        <f t="shared" si="17"/>
        <v>0.14654997404083192</v>
      </c>
    </row>
    <row r="48" spans="2:12" x14ac:dyDescent="0.25">
      <c r="B48" s="70" t="s">
        <v>43</v>
      </c>
      <c r="C48" s="71">
        <v>209.10969156800002</v>
      </c>
      <c r="D48" s="71">
        <v>227.96108612399999</v>
      </c>
      <c r="E48" s="71">
        <v>251.367563504</v>
      </c>
      <c r="F48" s="72">
        <f t="shared" si="16"/>
        <v>9.0150745355911555E-2</v>
      </c>
      <c r="G48" s="73">
        <f t="shared" si="16"/>
        <v>0.10267751298249211</v>
      </c>
      <c r="H48" s="71">
        <v>2229.324185472</v>
      </c>
      <c r="I48" s="71">
        <v>2680.1775111070001</v>
      </c>
      <c r="J48" s="71">
        <v>3037.6889121200002</v>
      </c>
      <c r="K48" s="72">
        <f t="shared" si="17"/>
        <v>0.20223766851546715</v>
      </c>
      <c r="L48" s="73">
        <f t="shared" si="17"/>
        <v>0.1333909412833392</v>
      </c>
    </row>
    <row r="49" spans="2:12" x14ac:dyDescent="0.25">
      <c r="B49" s="70" t="s">
        <v>44</v>
      </c>
      <c r="C49" s="71">
        <v>11106.430149211001</v>
      </c>
      <c r="D49" s="71">
        <v>12319.690885574</v>
      </c>
      <c r="E49" s="71">
        <v>13791.177257252</v>
      </c>
      <c r="F49" s="72">
        <f t="shared" si="16"/>
        <v>0.10923948740173632</v>
      </c>
      <c r="G49" s="73">
        <f t="shared" si="16"/>
        <v>0.11944182571991865</v>
      </c>
      <c r="H49" s="71">
        <v>4715.2083654529997</v>
      </c>
      <c r="I49" s="71">
        <v>5256.8853901249995</v>
      </c>
      <c r="J49" s="71">
        <v>6062.550351248</v>
      </c>
      <c r="K49" s="72">
        <f t="shared" si="17"/>
        <v>0.11487870369435089</v>
      </c>
      <c r="L49" s="73">
        <f t="shared" si="17"/>
        <v>0.15325899298402684</v>
      </c>
    </row>
    <row r="50" spans="2:12" x14ac:dyDescent="0.25">
      <c r="B50" s="70"/>
      <c r="C50" s="51"/>
      <c r="D50" s="51"/>
      <c r="E50" s="51"/>
      <c r="F50" s="72"/>
      <c r="G50" s="73"/>
      <c r="H50" s="74"/>
      <c r="I50" s="74"/>
      <c r="J50" s="74"/>
      <c r="K50" s="72"/>
      <c r="L50" s="73"/>
    </row>
    <row r="51" spans="2:12" x14ac:dyDescent="0.25">
      <c r="B51" s="66" t="s">
        <v>53</v>
      </c>
      <c r="C51" s="67">
        <f>SUM(C52:C53)</f>
        <v>4462.4425055029997</v>
      </c>
      <c r="D51" s="67">
        <f>SUM(D52:D53)</f>
        <v>5071.5613882329999</v>
      </c>
      <c r="E51" s="67">
        <f>SUM(E52:E53)</f>
        <v>5320.7279956660004</v>
      </c>
      <c r="F51" s="68">
        <f t="shared" ref="F51:G53" si="18">(D51-C51)/C51</f>
        <v>0.13649898726512361</v>
      </c>
      <c r="G51" s="69">
        <f t="shared" si="18"/>
        <v>4.9130157038247649E-2</v>
      </c>
      <c r="H51" s="67">
        <f>SUM(H52:H53)</f>
        <v>10034.839759087001</v>
      </c>
      <c r="I51" s="67">
        <f>SUM(I52:I53)</f>
        <v>10356.889683248</v>
      </c>
      <c r="J51" s="67">
        <f>SUM(J52:J53)</f>
        <v>10781.384407027999</v>
      </c>
      <c r="K51" s="68">
        <f t="shared" ref="K51:L53" si="19">(I51-H51)/H51</f>
        <v>3.2093180548236337E-2</v>
      </c>
      <c r="L51" s="69">
        <f t="shared" si="19"/>
        <v>4.0986699362706158E-2</v>
      </c>
    </row>
    <row r="52" spans="2:12" x14ac:dyDescent="0.25">
      <c r="B52" s="70" t="s">
        <v>43</v>
      </c>
      <c r="C52" s="71">
        <v>1464.0230499070001</v>
      </c>
      <c r="D52" s="71">
        <v>1495.872287935</v>
      </c>
      <c r="E52" s="71">
        <v>1542.380322516</v>
      </c>
      <c r="F52" s="72">
        <f t="shared" si="18"/>
        <v>2.1754601493482715E-2</v>
      </c>
      <c r="G52" s="73">
        <f t="shared" si="18"/>
        <v>3.1090912610730079E-2</v>
      </c>
      <c r="H52" s="71">
        <v>7016.295557253</v>
      </c>
      <c r="I52" s="71">
        <v>7328.4362192939998</v>
      </c>
      <c r="J52" s="71">
        <v>7619.1302400249997</v>
      </c>
      <c r="K52" s="72">
        <f t="shared" si="19"/>
        <v>4.4487957996343051E-2</v>
      </c>
      <c r="L52" s="73">
        <f t="shared" si="19"/>
        <v>3.9666582614947633E-2</v>
      </c>
    </row>
    <row r="53" spans="2:12" x14ac:dyDescent="0.25">
      <c r="B53" s="70" t="s">
        <v>44</v>
      </c>
      <c r="C53" s="71">
        <v>2998.4194555959998</v>
      </c>
      <c r="D53" s="71">
        <v>3575.6891002980001</v>
      </c>
      <c r="E53" s="71">
        <v>3778.34767315</v>
      </c>
      <c r="F53" s="72">
        <f t="shared" si="18"/>
        <v>0.19252464615136897</v>
      </c>
      <c r="G53" s="73">
        <f t="shared" si="18"/>
        <v>5.6676787933019744E-2</v>
      </c>
      <c r="H53" s="71">
        <v>3018.544201834</v>
      </c>
      <c r="I53" s="71">
        <v>3028.4534639540002</v>
      </c>
      <c r="J53" s="71">
        <v>3162.254167003</v>
      </c>
      <c r="K53" s="72">
        <f t="shared" si="19"/>
        <v>3.2827951016849697E-3</v>
      </c>
      <c r="L53" s="73">
        <f t="shared" si="19"/>
        <v>4.4181198305192827E-2</v>
      </c>
    </row>
    <row r="54" spans="2:12" x14ac:dyDescent="0.25">
      <c r="B54" s="66"/>
      <c r="C54" s="67"/>
      <c r="D54" s="67"/>
      <c r="E54" s="67"/>
      <c r="F54" s="68"/>
      <c r="G54" s="69"/>
      <c r="H54" s="67"/>
      <c r="I54" s="67"/>
      <c r="J54" s="67"/>
      <c r="K54" s="68"/>
      <c r="L54" s="76"/>
    </row>
    <row r="55" spans="2:12" x14ac:dyDescent="0.25">
      <c r="B55" s="66" t="s">
        <v>54</v>
      </c>
      <c r="C55" s="67">
        <f t="shared" ref="C55:E57" si="20">C51+C39+C27+C23+C19+C15</f>
        <v>41512.124676287996</v>
      </c>
      <c r="D55" s="67">
        <f t="shared" si="20"/>
        <v>41372.354416067006</v>
      </c>
      <c r="E55" s="67">
        <f t="shared" si="20"/>
        <v>44671.627459627998</v>
      </c>
      <c r="F55" s="68">
        <f t="shared" ref="F55:G57" si="21">(D55-C55)/C55</f>
        <v>-3.3669743794354106E-3</v>
      </c>
      <c r="G55" s="69">
        <f t="shared" si="21"/>
        <v>7.9745837289833213E-2</v>
      </c>
      <c r="H55" s="67">
        <f t="shared" ref="H55:J57" si="22">H51+H39+H27+H23+H19+H15</f>
        <v>53436.832109456001</v>
      </c>
      <c r="I55" s="67">
        <f t="shared" si="22"/>
        <v>56011.326394982003</v>
      </c>
      <c r="J55" s="67">
        <f t="shared" si="22"/>
        <v>62525.444766924003</v>
      </c>
      <c r="K55" s="68">
        <f t="shared" ref="K55:L57" si="23">(I55-H55)/H55</f>
        <v>4.8178272998156038E-2</v>
      </c>
      <c r="L55" s="69">
        <f t="shared" si="23"/>
        <v>0.116300019856798</v>
      </c>
    </row>
    <row r="56" spans="2:12" x14ac:dyDescent="0.25">
      <c r="B56" s="70" t="s">
        <v>43</v>
      </c>
      <c r="C56" s="74">
        <f t="shared" si="20"/>
        <v>13191.807173519999</v>
      </c>
      <c r="D56" s="74">
        <f t="shared" si="20"/>
        <v>11344.999714263</v>
      </c>
      <c r="E56" s="74">
        <f t="shared" si="20"/>
        <v>12977.054044252</v>
      </c>
      <c r="F56" s="72">
        <f t="shared" si="21"/>
        <v>-0.13999654747562623</v>
      </c>
      <c r="G56" s="73">
        <f t="shared" si="21"/>
        <v>0.14385670966013084</v>
      </c>
      <c r="H56" s="74">
        <f t="shared" si="22"/>
        <v>37031.099725810003</v>
      </c>
      <c r="I56" s="74">
        <f t="shared" si="22"/>
        <v>38303.638642583996</v>
      </c>
      <c r="J56" s="74">
        <f t="shared" si="22"/>
        <v>43624.666962337003</v>
      </c>
      <c r="K56" s="72">
        <f t="shared" si="23"/>
        <v>3.4364059566047822E-2</v>
      </c>
      <c r="L56" s="73">
        <f t="shared" si="23"/>
        <v>0.13891704569908314</v>
      </c>
    </row>
    <row r="57" spans="2:12" x14ac:dyDescent="0.25">
      <c r="B57" s="70" t="s">
        <v>44</v>
      </c>
      <c r="C57" s="74">
        <f t="shared" si="20"/>
        <v>28320.317502768001</v>
      </c>
      <c r="D57" s="74">
        <f t="shared" si="20"/>
        <v>30027.354701804001</v>
      </c>
      <c r="E57" s="74">
        <f t="shared" si="20"/>
        <v>31694.573415375999</v>
      </c>
      <c r="F57" s="72">
        <f t="shared" si="21"/>
        <v>6.0276061483744162E-2</v>
      </c>
      <c r="G57" s="73">
        <f t="shared" si="21"/>
        <v>5.552332964821019E-2</v>
      </c>
      <c r="H57" s="74">
        <f t="shared" si="22"/>
        <v>16405.732383645998</v>
      </c>
      <c r="I57" s="74">
        <f t="shared" si="22"/>
        <v>17707.687752397997</v>
      </c>
      <c r="J57" s="74">
        <f t="shared" si="22"/>
        <v>18900.777804587</v>
      </c>
      <c r="K57" s="72">
        <f t="shared" si="23"/>
        <v>7.9359783416304439E-2</v>
      </c>
      <c r="L57" s="73">
        <f t="shared" si="23"/>
        <v>6.7376953381586127E-2</v>
      </c>
    </row>
    <row r="58" spans="2:12" ht="15.75" thickBot="1" x14ac:dyDescent="0.3">
      <c r="B58" s="77"/>
      <c r="C58" s="78"/>
      <c r="D58" s="78"/>
      <c r="E58" s="78"/>
      <c r="F58" s="78"/>
      <c r="G58" s="79"/>
      <c r="H58" s="78"/>
      <c r="I58" s="78"/>
      <c r="J58" s="78"/>
      <c r="K58" s="78"/>
      <c r="L58" s="79"/>
    </row>
    <row r="59" spans="2:12" ht="15.75" thickBot="1" x14ac:dyDescent="0.3">
      <c r="B59" s="80"/>
      <c r="C59" s="78"/>
      <c r="D59" s="78"/>
      <c r="E59" s="78"/>
      <c r="F59" s="78"/>
      <c r="G59" s="81"/>
      <c r="H59" s="81"/>
      <c r="I59" s="81"/>
      <c r="J59" s="81"/>
      <c r="K59" s="81"/>
      <c r="L59" s="81"/>
    </row>
    <row r="60" spans="2:12" ht="15.75" thickBot="1" x14ac:dyDescent="0.3">
      <c r="B60" s="80"/>
      <c r="C60" s="82"/>
      <c r="D60" s="83" t="s">
        <v>7</v>
      </c>
      <c r="E60" s="83" t="s">
        <v>8</v>
      </c>
      <c r="F60" s="83" t="s">
        <v>41</v>
      </c>
      <c r="G60" s="84"/>
      <c r="H60" s="51"/>
      <c r="I60" s="51"/>
      <c r="J60" s="51"/>
      <c r="K60" s="51"/>
      <c r="L60" s="51"/>
    </row>
    <row r="61" spans="2:12" x14ac:dyDescent="0.25">
      <c r="B61" s="85" t="s">
        <v>55</v>
      </c>
      <c r="C61" s="86"/>
      <c r="D61" s="87">
        <f>C55-H55</f>
        <v>-11924.707433168005</v>
      </c>
      <c r="E61" s="87">
        <f>D55-I55</f>
        <v>-14638.971978914997</v>
      </c>
      <c r="F61" s="88">
        <f t="shared" ref="D61:F63" si="24">E55-J55</f>
        <v>-17853.817307296005</v>
      </c>
      <c r="G61" s="89"/>
      <c r="H61" s="51"/>
      <c r="I61" s="51"/>
      <c r="J61" s="51"/>
      <c r="K61" s="90"/>
      <c r="L61" s="90"/>
    </row>
    <row r="62" spans="2:12" x14ac:dyDescent="0.25">
      <c r="B62" s="70" t="s">
        <v>43</v>
      </c>
      <c r="C62" s="89"/>
      <c r="D62" s="75">
        <f t="shared" si="24"/>
        <v>-23839.292552290004</v>
      </c>
      <c r="E62" s="75">
        <f t="shared" si="24"/>
        <v>-26958.638928320994</v>
      </c>
      <c r="F62" s="88">
        <f t="shared" si="24"/>
        <v>-30647.612918085004</v>
      </c>
      <c r="G62" s="89"/>
      <c r="H62" s="51"/>
      <c r="I62" s="51"/>
      <c r="J62" s="51"/>
      <c r="K62" s="90"/>
      <c r="L62" s="90"/>
    </row>
    <row r="63" spans="2:12" x14ac:dyDescent="0.25">
      <c r="B63" s="70" t="s">
        <v>44</v>
      </c>
      <c r="C63" s="89"/>
      <c r="D63" s="75">
        <f t="shared" si="24"/>
        <v>11914.585119122003</v>
      </c>
      <c r="E63" s="75">
        <f t="shared" si="24"/>
        <v>12319.666949406004</v>
      </c>
      <c r="F63" s="88">
        <f t="shared" si="24"/>
        <v>12793.795610788999</v>
      </c>
      <c r="G63" s="89"/>
      <c r="H63" s="51"/>
      <c r="I63" s="51"/>
      <c r="J63" s="51"/>
      <c r="K63" s="90"/>
      <c r="L63" s="90"/>
    </row>
    <row r="64" spans="2:12" x14ac:dyDescent="0.25">
      <c r="B64" s="70"/>
      <c r="C64" s="89"/>
      <c r="D64" s="75"/>
      <c r="E64" s="75"/>
      <c r="F64" s="88"/>
      <c r="G64" s="89"/>
      <c r="H64" s="51"/>
      <c r="I64" s="51"/>
      <c r="J64" s="51"/>
      <c r="K64" s="90"/>
      <c r="L64" s="90"/>
    </row>
    <row r="65" spans="2:12" x14ac:dyDescent="0.25">
      <c r="B65" s="66" t="s">
        <v>56</v>
      </c>
      <c r="C65" s="89"/>
      <c r="D65" s="91">
        <f t="shared" ref="D65:F67" si="25">C55/H55</f>
        <v>0.77684479108450277</v>
      </c>
      <c r="E65" s="91">
        <f t="shared" si="25"/>
        <v>0.73864264745877384</v>
      </c>
      <c r="F65" s="92">
        <f t="shared" si="25"/>
        <v>0.71445517302836226</v>
      </c>
      <c r="G65" s="89"/>
      <c r="H65" s="51"/>
      <c r="I65" s="51"/>
      <c r="J65" s="51"/>
      <c r="K65" s="90"/>
      <c r="L65" s="90"/>
    </row>
    <row r="66" spans="2:12" x14ac:dyDescent="0.25">
      <c r="B66" s="70" t="s">
        <v>43</v>
      </c>
      <c r="C66" s="89"/>
      <c r="D66" s="91">
        <f t="shared" si="25"/>
        <v>0.35623590093722085</v>
      </c>
      <c r="E66" s="91">
        <f t="shared" si="25"/>
        <v>0.29618595298803335</v>
      </c>
      <c r="F66" s="92">
        <f t="shared" si="25"/>
        <v>0.29747055846765852</v>
      </c>
      <c r="G66" s="89"/>
      <c r="H66" s="51"/>
      <c r="I66" s="51"/>
      <c r="J66" s="51"/>
      <c r="K66" s="90"/>
      <c r="L66" s="90"/>
    </row>
    <row r="67" spans="2:12" ht="15" customHeight="1" thickBot="1" x14ac:dyDescent="0.3">
      <c r="B67" s="93" t="s">
        <v>44</v>
      </c>
      <c r="C67" s="94"/>
      <c r="D67" s="95">
        <f t="shared" si="25"/>
        <v>1.726245244070848</v>
      </c>
      <c r="E67" s="95">
        <f t="shared" si="25"/>
        <v>1.6957242030506021</v>
      </c>
      <c r="F67" s="96">
        <f t="shared" si="25"/>
        <v>1.6768925460667599</v>
      </c>
      <c r="G67" s="89"/>
      <c r="H67" s="51"/>
      <c r="I67" s="51"/>
      <c r="J67" s="51"/>
      <c r="K67" s="90"/>
      <c r="L67" s="90"/>
    </row>
    <row r="68" spans="2:12" x14ac:dyDescent="0.25"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</row>
  </sheetData>
  <mergeCells count="2">
    <mergeCell ref="B8:L8"/>
    <mergeCell ref="B9:L9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BEFA-E95F-4331-A882-E2FBB5C0BD95}">
  <sheetPr>
    <pageSetUpPr fitToPage="1"/>
  </sheetPr>
  <dimension ref="B2:M53"/>
  <sheetViews>
    <sheetView workbookViewId="0">
      <selection activeCell="E8" sqref="E8"/>
    </sheetView>
  </sheetViews>
  <sheetFormatPr baseColWidth="10" defaultRowHeight="15" x14ac:dyDescent="0.25"/>
  <cols>
    <col min="1" max="1" width="4.7109375" customWidth="1"/>
    <col min="2" max="2" width="33" customWidth="1"/>
  </cols>
  <sheetData>
    <row r="2" spans="2:12" x14ac:dyDescent="0.25">
      <c r="B2" s="97"/>
    </row>
    <row r="3" spans="2:12" x14ac:dyDescent="0.25">
      <c r="B3" s="97"/>
      <c r="K3" s="98"/>
    </row>
    <row r="4" spans="2:12" x14ac:dyDescent="0.25">
      <c r="B4" s="97"/>
    </row>
    <row r="5" spans="2:12" x14ac:dyDescent="0.25">
      <c r="B5" s="97"/>
    </row>
    <row r="6" spans="2:12" x14ac:dyDescent="0.25">
      <c r="B6" s="97"/>
    </row>
    <row r="7" spans="2:12" ht="8.25" customHeight="1" x14ac:dyDescent="0.25">
      <c r="B7" s="97"/>
    </row>
    <row r="8" spans="2:12" ht="21.75" customHeight="1" x14ac:dyDescent="0.25">
      <c r="B8" s="99" t="s">
        <v>57</v>
      </c>
      <c r="C8" s="100"/>
      <c r="D8" s="100"/>
      <c r="E8" s="101"/>
      <c r="F8" s="101"/>
      <c r="G8" s="101"/>
      <c r="H8" s="101"/>
      <c r="I8" s="101"/>
      <c r="J8" s="101"/>
      <c r="K8" s="101"/>
      <c r="L8" s="101"/>
    </row>
    <row r="9" spans="2:12" ht="18.75" x14ac:dyDescent="0.3">
      <c r="B9" s="152" t="s">
        <v>2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</row>
    <row r="10" spans="2:12" ht="16.5" thickBot="1" x14ac:dyDescent="0.3">
      <c r="B10" s="102"/>
      <c r="C10" s="103"/>
      <c r="D10" s="7"/>
      <c r="E10" s="104"/>
      <c r="F10" s="104"/>
      <c r="G10" s="5"/>
      <c r="H10" s="9"/>
      <c r="I10" s="7"/>
      <c r="J10" s="7"/>
      <c r="K10" s="7"/>
      <c r="L10" s="7"/>
    </row>
    <row r="11" spans="2:12" ht="15.75" thickBot="1" x14ac:dyDescent="0.3">
      <c r="B11" s="105" t="s">
        <v>38</v>
      </c>
      <c r="C11" s="106" t="s">
        <v>11</v>
      </c>
      <c r="D11" s="106"/>
      <c r="E11" s="106"/>
      <c r="F11" s="107"/>
      <c r="G11" s="108"/>
      <c r="H11" s="106" t="s">
        <v>12</v>
      </c>
      <c r="I11" s="106"/>
      <c r="J11" s="106"/>
      <c r="K11" s="107"/>
      <c r="L11" s="109"/>
    </row>
    <row r="12" spans="2:12" x14ac:dyDescent="0.25">
      <c r="B12" s="110"/>
      <c r="C12" s="111"/>
      <c r="D12" s="112" t="s">
        <v>39</v>
      </c>
      <c r="E12" s="113"/>
      <c r="F12" s="112" t="s">
        <v>58</v>
      </c>
      <c r="G12" s="114"/>
      <c r="H12" s="111"/>
      <c r="I12" s="112" t="s">
        <v>39</v>
      </c>
      <c r="J12" s="113"/>
      <c r="K12" s="112" t="s">
        <v>58</v>
      </c>
      <c r="L12" s="114"/>
    </row>
    <row r="13" spans="2:12" ht="13.5" customHeight="1" thickBot="1" x14ac:dyDescent="0.3">
      <c r="B13" s="110"/>
      <c r="C13" s="115" t="s">
        <v>59</v>
      </c>
      <c r="D13" s="115" t="s">
        <v>60</v>
      </c>
      <c r="E13" s="115" t="s">
        <v>61</v>
      </c>
      <c r="F13" s="116" t="s">
        <v>62</v>
      </c>
      <c r="G13" s="116" t="s">
        <v>63</v>
      </c>
      <c r="H13" s="115" t="s">
        <v>59</v>
      </c>
      <c r="I13" s="115" t="s">
        <v>60</v>
      </c>
      <c r="J13" s="115" t="s">
        <v>61</v>
      </c>
      <c r="K13" s="116" t="s">
        <v>62</v>
      </c>
      <c r="L13" s="116" t="s">
        <v>63</v>
      </c>
    </row>
    <row r="14" spans="2:12" x14ac:dyDescent="0.25">
      <c r="B14" s="117"/>
      <c r="C14" s="118"/>
      <c r="D14" s="118"/>
      <c r="E14" s="118"/>
      <c r="F14" s="118"/>
      <c r="G14" s="119"/>
      <c r="H14" s="120"/>
      <c r="I14" s="120"/>
      <c r="J14" s="120"/>
      <c r="K14" s="118"/>
      <c r="L14" s="119"/>
    </row>
    <row r="15" spans="2:12" ht="19.5" customHeight="1" x14ac:dyDescent="0.25">
      <c r="B15" s="121"/>
      <c r="C15" s="64"/>
      <c r="D15" s="64"/>
      <c r="E15" s="64"/>
      <c r="F15" s="64"/>
      <c r="G15" s="65"/>
      <c r="H15" s="64"/>
      <c r="I15" s="64"/>
      <c r="J15" s="64"/>
      <c r="K15" s="64"/>
      <c r="L15" s="65"/>
    </row>
    <row r="16" spans="2:12" ht="19.5" customHeight="1" x14ac:dyDescent="0.25">
      <c r="B16" s="66" t="s">
        <v>64</v>
      </c>
      <c r="C16" s="122">
        <f>SUM(C17:C18)</f>
        <v>4829.6643481319998</v>
      </c>
      <c r="D16" s="122">
        <f>SUM(D17:D18)</f>
        <v>3646.8360924170001</v>
      </c>
      <c r="E16" s="122">
        <f>SUM(E17:E18)</f>
        <v>4722.8429159299994</v>
      </c>
      <c r="F16" s="123">
        <f t="shared" ref="F16:G18" si="0">(D16-C16)/C16</f>
        <v>-0.24490899790427251</v>
      </c>
      <c r="G16" s="124">
        <f t="shared" si="0"/>
        <v>0.29505214828557269</v>
      </c>
      <c r="H16" s="122">
        <f>SUM(H17:H18)</f>
        <v>3154.0816953399999</v>
      </c>
      <c r="I16" s="122">
        <f>SUM(I17:I18)</f>
        <v>2745.023565252</v>
      </c>
      <c r="J16" s="122">
        <f>SUM(J17:J18)</f>
        <v>3760.5787353610003</v>
      </c>
      <c r="K16" s="123">
        <f t="shared" ref="K16:L18" si="1">(I16-H16)/H16</f>
        <v>-0.12969167244220817</v>
      </c>
      <c r="L16" s="124">
        <f t="shared" si="1"/>
        <v>0.36996227754269562</v>
      </c>
    </row>
    <row r="17" spans="2:12" ht="19.5" customHeight="1" x14ac:dyDescent="0.25">
      <c r="B17" s="70" t="s">
        <v>43</v>
      </c>
      <c r="C17" s="125">
        <v>4790.5851005929999</v>
      </c>
      <c r="D17" s="125">
        <v>3601.7405900560002</v>
      </c>
      <c r="E17" s="125">
        <v>4688.8008000729997</v>
      </c>
      <c r="F17" s="126">
        <f t="shared" si="0"/>
        <v>-0.2481626952811754</v>
      </c>
      <c r="G17" s="124">
        <f t="shared" si="0"/>
        <v>0.30181524261304388</v>
      </c>
      <c r="H17" s="125">
        <v>2990.4170826929999</v>
      </c>
      <c r="I17" s="125">
        <v>2630.6065025389998</v>
      </c>
      <c r="J17" s="125">
        <v>3649.1750872510001</v>
      </c>
      <c r="K17" s="126">
        <f>(I17-H17)/H17</f>
        <v>-0.12032120276345366</v>
      </c>
      <c r="L17" s="127">
        <f t="shared" si="1"/>
        <v>0.38719914351648632</v>
      </c>
    </row>
    <row r="18" spans="2:12" x14ac:dyDescent="0.25">
      <c r="B18" s="70" t="s">
        <v>44</v>
      </c>
      <c r="C18" s="125">
        <v>39.079247539000001</v>
      </c>
      <c r="D18" s="125">
        <v>45.095502361000001</v>
      </c>
      <c r="E18" s="125">
        <v>34.042115856999999</v>
      </c>
      <c r="F18" s="126">
        <f>(D18-C18)/C18</f>
        <v>0.15395011933113464</v>
      </c>
      <c r="G18" s="124">
        <f t="shared" si="0"/>
        <v>-0.24511061913702764</v>
      </c>
      <c r="H18" s="125">
        <v>163.66461264700001</v>
      </c>
      <c r="I18" s="125">
        <v>114.41706271300001</v>
      </c>
      <c r="J18" s="125">
        <v>111.40364811000001</v>
      </c>
      <c r="K18" s="126">
        <f t="shared" si="1"/>
        <v>-0.30090530345872368</v>
      </c>
      <c r="L18" s="127">
        <f t="shared" si="1"/>
        <v>-2.6337108570587509E-2</v>
      </c>
    </row>
    <row r="19" spans="2:12" ht="19.5" customHeight="1" x14ac:dyDescent="0.25">
      <c r="B19" s="121"/>
      <c r="C19" s="122"/>
      <c r="D19" s="122"/>
      <c r="E19" s="122"/>
      <c r="F19" s="128"/>
      <c r="G19" s="129"/>
      <c r="H19" s="122"/>
      <c r="I19" s="122"/>
      <c r="J19" s="122"/>
      <c r="K19" s="128"/>
      <c r="L19" s="130"/>
    </row>
    <row r="20" spans="2:12" ht="19.5" customHeight="1" x14ac:dyDescent="0.25">
      <c r="B20" s="66" t="s">
        <v>65</v>
      </c>
      <c r="C20" s="122">
        <f>SUM(C21:C22)</f>
        <v>2686.5108041640001</v>
      </c>
      <c r="D20" s="122">
        <f>SUM(D21:D22)</f>
        <v>1638.918419716</v>
      </c>
      <c r="E20" s="122">
        <f>SUM(E21:E22)</f>
        <v>2364.7974249180002</v>
      </c>
      <c r="F20" s="123">
        <f>(D20-C20)/C20</f>
        <v>-0.3899453457712761</v>
      </c>
      <c r="G20" s="124">
        <f>(E20-D20)/D20</f>
        <v>0.44290124295984429</v>
      </c>
      <c r="H20" s="122">
        <f>SUM(H21:H22)</f>
        <v>10191.859091486</v>
      </c>
      <c r="I20" s="122">
        <f>SUM(I21:I22)</f>
        <v>8786.8781641189998</v>
      </c>
      <c r="J20" s="122">
        <f>SUM(J21:J22)</f>
        <v>11294.955160191001</v>
      </c>
      <c r="K20" s="123">
        <f>(I20-H20)/H20</f>
        <v>-0.13785325275353175</v>
      </c>
      <c r="L20" s="124">
        <f>(J20-I20)/I20</f>
        <v>0.2854343657925828</v>
      </c>
    </row>
    <row r="21" spans="2:12" ht="19.5" customHeight="1" x14ac:dyDescent="0.25">
      <c r="B21" s="70" t="s">
        <v>43</v>
      </c>
      <c r="C21" s="125">
        <v>2686.5108041640001</v>
      </c>
      <c r="D21" s="125">
        <v>1638.918419716</v>
      </c>
      <c r="E21" s="125">
        <v>2364.7974249180002</v>
      </c>
      <c r="F21" s="126">
        <f>(D21-C21)/C21</f>
        <v>-0.3899453457712761</v>
      </c>
      <c r="G21" s="127">
        <f>(E21-D21)/D21</f>
        <v>0.44290124295984429</v>
      </c>
      <c r="H21" s="125">
        <v>10191.859091486</v>
      </c>
      <c r="I21" s="125">
        <v>8786.8781641189998</v>
      </c>
      <c r="J21" s="125">
        <v>11294.955160191001</v>
      </c>
      <c r="K21" s="126">
        <f>(I21-H21)/H21</f>
        <v>-0.13785325275353175</v>
      </c>
      <c r="L21" s="127">
        <f>(J21-I21)/I21</f>
        <v>0.2854343657925828</v>
      </c>
    </row>
    <row r="22" spans="2:12" x14ac:dyDescent="0.25">
      <c r="B22" s="70" t="s">
        <v>44</v>
      </c>
      <c r="C22" s="75">
        <v>0</v>
      </c>
      <c r="D22" s="75">
        <v>0</v>
      </c>
      <c r="E22" s="75">
        <v>0</v>
      </c>
      <c r="F22" s="126" t="s">
        <v>35</v>
      </c>
      <c r="G22" s="127" t="s">
        <v>35</v>
      </c>
      <c r="H22" s="75">
        <f>0</f>
        <v>0</v>
      </c>
      <c r="I22" s="75">
        <f>0</f>
        <v>0</v>
      </c>
      <c r="J22" s="75">
        <f>0</f>
        <v>0</v>
      </c>
      <c r="K22" s="126" t="s">
        <v>35</v>
      </c>
      <c r="L22" s="127" t="s">
        <v>35</v>
      </c>
    </row>
    <row r="23" spans="2:12" ht="19.5" customHeight="1" x14ac:dyDescent="0.25">
      <c r="B23" s="121"/>
      <c r="C23" s="122"/>
      <c r="D23" s="122"/>
      <c r="E23" s="122"/>
      <c r="F23" s="128"/>
      <c r="G23" s="129"/>
      <c r="H23" s="122"/>
      <c r="I23" s="122"/>
      <c r="J23" s="122"/>
      <c r="K23" s="128"/>
      <c r="L23" s="130"/>
    </row>
    <row r="24" spans="2:12" ht="19.5" customHeight="1" x14ac:dyDescent="0.25">
      <c r="B24" s="66" t="s">
        <v>66</v>
      </c>
      <c r="C24" s="122">
        <f>SUM(C25:C26)</f>
        <v>1362.369332218</v>
      </c>
      <c r="D24" s="122">
        <f>SUM(D25:D26)</f>
        <v>1524.7320121160001</v>
      </c>
      <c r="E24" s="122">
        <f>SUM(E25:E26)</f>
        <v>1341.42929553</v>
      </c>
      <c r="F24" s="123">
        <f>(D24-C24)/C24</f>
        <v>0.11917669904802261</v>
      </c>
      <c r="G24" s="124">
        <f>(E24-D24)/D24</f>
        <v>-0.12021962884586869</v>
      </c>
      <c r="H24" s="122">
        <f>SUM(H25:H26)</f>
        <v>741.98128452100002</v>
      </c>
      <c r="I24" s="122">
        <f>SUM(I25:I26)</f>
        <v>882.65264892499999</v>
      </c>
      <c r="J24" s="122">
        <f>SUM(J25:J26)</f>
        <v>1206.9431959660001</v>
      </c>
      <c r="K24" s="123">
        <f>(I24-H24)/H24</f>
        <v>0.18958883106440214</v>
      </c>
      <c r="L24" s="124">
        <f>(J24-I24)/I24</f>
        <v>0.36740449081069421</v>
      </c>
    </row>
    <row r="25" spans="2:12" ht="19.5" customHeight="1" x14ac:dyDescent="0.25">
      <c r="B25" s="70" t="s">
        <v>43</v>
      </c>
      <c r="C25" s="125">
        <v>1362.369332218</v>
      </c>
      <c r="D25" s="125">
        <v>1524.7320121160001</v>
      </c>
      <c r="E25" s="125">
        <v>1341.42929553</v>
      </c>
      <c r="F25" s="126">
        <f>(D25-C25)/C25</f>
        <v>0.11917669904802261</v>
      </c>
      <c r="G25" s="127">
        <f>(E25-D25)/D25</f>
        <v>-0.12021962884586869</v>
      </c>
      <c r="H25" s="125">
        <v>741.98128452100002</v>
      </c>
      <c r="I25" s="125">
        <v>882.65264892499999</v>
      </c>
      <c r="J25" s="125">
        <v>1206.9431959660001</v>
      </c>
      <c r="K25" s="126">
        <f>(I25-H25)/H25</f>
        <v>0.18958883106440214</v>
      </c>
      <c r="L25" s="127">
        <f>(J25-I25)/I25</f>
        <v>0.36740449081069421</v>
      </c>
    </row>
    <row r="26" spans="2:12" x14ac:dyDescent="0.25">
      <c r="B26" s="70" t="s">
        <v>44</v>
      </c>
      <c r="C26" s="75">
        <v>0</v>
      </c>
      <c r="D26" s="75">
        <v>0</v>
      </c>
      <c r="E26" s="75">
        <v>0</v>
      </c>
      <c r="F26" s="126" t="s">
        <v>35</v>
      </c>
      <c r="G26" s="127"/>
      <c r="H26" s="75">
        <v>0</v>
      </c>
      <c r="I26" s="75">
        <v>0</v>
      </c>
      <c r="J26" s="75">
        <v>0</v>
      </c>
      <c r="K26" s="126" t="s">
        <v>35</v>
      </c>
      <c r="L26" s="127" t="s">
        <v>35</v>
      </c>
    </row>
    <row r="27" spans="2:12" ht="19.5" customHeight="1" x14ac:dyDescent="0.25">
      <c r="B27" s="121"/>
      <c r="C27" s="122"/>
      <c r="D27" s="122"/>
      <c r="E27" s="122"/>
      <c r="F27" s="128"/>
      <c r="G27" s="129"/>
      <c r="H27" s="122"/>
      <c r="I27" s="122"/>
      <c r="J27" s="122"/>
      <c r="K27" s="128"/>
      <c r="L27" s="130"/>
    </row>
    <row r="28" spans="2:12" ht="19.5" customHeight="1" x14ac:dyDescent="0.25">
      <c r="B28" s="66" t="s">
        <v>67</v>
      </c>
      <c r="C28" s="122">
        <f>SUM(C29:C30)</f>
        <v>12203.950892662</v>
      </c>
      <c r="D28" s="122">
        <f>SUM(D29:D30)</f>
        <v>13725.708003391001</v>
      </c>
      <c r="E28" s="122">
        <f>SUM(E29:E30)</f>
        <v>15396.118706809</v>
      </c>
      <c r="F28" s="123">
        <f t="shared" ref="F28:G30" si="2">(D28-C28)/C28</f>
        <v>0.12469380810471825</v>
      </c>
      <c r="G28" s="124">
        <f t="shared" si="2"/>
        <v>0.12169942002301935</v>
      </c>
      <c r="H28" s="122">
        <f>SUM(H29:H30)</f>
        <v>20539.765498797999</v>
      </c>
      <c r="I28" s="122">
        <f>SUM(I29:I30)</f>
        <v>21562.770458332998</v>
      </c>
      <c r="J28" s="122">
        <f>SUM(J29:J30)</f>
        <v>22849.299855821002</v>
      </c>
      <c r="K28" s="123">
        <f t="shared" ref="K28:L30" si="3">(I28-H28)/H28</f>
        <v>4.9806068116739995E-2</v>
      </c>
      <c r="L28" s="124">
        <f t="shared" si="3"/>
        <v>5.9664383107636387E-2</v>
      </c>
    </row>
    <row r="29" spans="2:12" ht="19.5" customHeight="1" x14ac:dyDescent="0.25">
      <c r="B29" s="70" t="s">
        <v>43</v>
      </c>
      <c r="C29" s="125">
        <v>1527.817433748</v>
      </c>
      <c r="D29" s="125">
        <v>1628.7443196250001</v>
      </c>
      <c r="E29" s="125">
        <v>1717.8555601779999</v>
      </c>
      <c r="F29" s="126">
        <f t="shared" si="2"/>
        <v>6.6059519709373293E-2</v>
      </c>
      <c r="G29" s="127">
        <f t="shared" si="2"/>
        <v>5.4711620159950361E-2</v>
      </c>
      <c r="H29" s="125">
        <v>8848.4692802089994</v>
      </c>
      <c r="I29" s="125">
        <v>9173.8981233819995</v>
      </c>
      <c r="J29" s="125">
        <v>9476.6009803830002</v>
      </c>
      <c r="K29" s="126">
        <f t="shared" si="3"/>
        <v>3.6777981916134711E-2</v>
      </c>
      <c r="L29" s="127">
        <f t="shared" si="3"/>
        <v>3.2996099687382166E-2</v>
      </c>
    </row>
    <row r="30" spans="2:12" x14ac:dyDescent="0.25">
      <c r="B30" s="70" t="s">
        <v>44</v>
      </c>
      <c r="C30" s="125">
        <v>10676.133458914001</v>
      </c>
      <c r="D30" s="125">
        <v>12096.963683766</v>
      </c>
      <c r="E30" s="125">
        <v>13678.263146631001</v>
      </c>
      <c r="F30" s="126">
        <f t="shared" si="2"/>
        <v>0.13308471932464297</v>
      </c>
      <c r="G30" s="127">
        <f t="shared" si="2"/>
        <v>0.1307187079504164</v>
      </c>
      <c r="H30" s="125">
        <v>11691.296218588999</v>
      </c>
      <c r="I30" s="125">
        <v>12388.872334951</v>
      </c>
      <c r="J30" s="125">
        <v>13372.698875438</v>
      </c>
      <c r="K30" s="126">
        <f t="shared" si="3"/>
        <v>5.9666276802812036E-2</v>
      </c>
      <c r="L30" s="127">
        <f t="shared" si="3"/>
        <v>7.9412113862168635E-2</v>
      </c>
    </row>
    <row r="31" spans="2:12" ht="19.5" customHeight="1" x14ac:dyDescent="0.25">
      <c r="B31" s="121"/>
      <c r="C31" s="122"/>
      <c r="D31" s="122"/>
      <c r="E31" s="122"/>
      <c r="F31" s="128"/>
      <c r="G31" s="129"/>
      <c r="H31" s="122"/>
      <c r="I31" s="122"/>
      <c r="J31" s="122"/>
      <c r="K31" s="128"/>
      <c r="L31" s="130"/>
    </row>
    <row r="32" spans="2:12" ht="19.5" customHeight="1" x14ac:dyDescent="0.25">
      <c r="B32" s="66" t="s">
        <v>68</v>
      </c>
      <c r="C32" s="122">
        <f>SUM(C33:C34)</f>
        <v>7824.51151278</v>
      </c>
      <c r="D32" s="122">
        <f>SUM(D33:D34)</f>
        <v>7877.8686834069995</v>
      </c>
      <c r="E32" s="122">
        <f>SUM(E33:E34)</f>
        <v>7738.9182970070005</v>
      </c>
      <c r="F32" s="123">
        <f t="shared" ref="F32:G34" si="4">(D32-C32)/C32</f>
        <v>6.8192334486120573E-3</v>
      </c>
      <c r="G32" s="124">
        <f t="shared" si="4"/>
        <v>-1.7638068363930389E-2</v>
      </c>
      <c r="H32" s="122">
        <f>SUM(H33:H34)</f>
        <v>11303.039622273</v>
      </c>
      <c r="I32" s="122">
        <f>SUM(I33:I34)</f>
        <v>13934.540978314999</v>
      </c>
      <c r="J32" s="122">
        <f>SUM(J33:J34)</f>
        <v>15136.299409810001</v>
      </c>
      <c r="K32" s="123">
        <f t="shared" ref="K32:L34" si="5">(I32-H32)/H32</f>
        <v>0.23281360094116119</v>
      </c>
      <c r="L32" s="124">
        <f t="shared" si="5"/>
        <v>8.6243130173084576E-2</v>
      </c>
    </row>
    <row r="33" spans="2:13" ht="19.5" customHeight="1" x14ac:dyDescent="0.25">
      <c r="B33" s="70" t="s">
        <v>43</v>
      </c>
      <c r="C33" s="125">
        <v>937.22140181899999</v>
      </c>
      <c r="D33" s="125">
        <v>975.465127822</v>
      </c>
      <c r="E33" s="125">
        <v>858.46460953799999</v>
      </c>
      <c r="F33" s="126">
        <f t="shared" si="4"/>
        <v>4.080543394418322E-2</v>
      </c>
      <c r="G33" s="127">
        <f t="shared" si="4"/>
        <v>-0.11994331211535623</v>
      </c>
      <c r="H33" s="125">
        <v>8591.4776482979996</v>
      </c>
      <c r="I33" s="125">
        <v>10613.424874425</v>
      </c>
      <c r="J33" s="125">
        <v>11830.137407727001</v>
      </c>
      <c r="K33" s="126">
        <f t="shared" si="5"/>
        <v>0.2353433610489058</v>
      </c>
      <c r="L33" s="127">
        <f t="shared" si="5"/>
        <v>0.1146390112237845</v>
      </c>
    </row>
    <row r="34" spans="2:13" x14ac:dyDescent="0.25">
      <c r="B34" s="70" t="s">
        <v>44</v>
      </c>
      <c r="C34" s="125">
        <v>6887.2901109610002</v>
      </c>
      <c r="D34" s="125">
        <v>6902.4035555849996</v>
      </c>
      <c r="E34" s="125">
        <v>6880.4536874690002</v>
      </c>
      <c r="F34" s="126">
        <f t="shared" si="4"/>
        <v>2.1943963998186464E-3</v>
      </c>
      <c r="G34" s="127">
        <f t="shared" si="4"/>
        <v>-3.1800325697037661E-3</v>
      </c>
      <c r="H34" s="125">
        <v>2711.561973975</v>
      </c>
      <c r="I34" s="125">
        <v>3321.11610389</v>
      </c>
      <c r="J34" s="125">
        <v>3306.1620020830001</v>
      </c>
      <c r="K34" s="126">
        <f t="shared" si="5"/>
        <v>0.22479815536778136</v>
      </c>
      <c r="L34" s="127">
        <f t="shared" si="5"/>
        <v>-4.5027338217668092E-3</v>
      </c>
    </row>
    <row r="35" spans="2:13" ht="19.5" customHeight="1" x14ac:dyDescent="0.25">
      <c r="B35" s="121"/>
      <c r="C35" s="122"/>
      <c r="D35" s="122"/>
      <c r="E35" s="122"/>
      <c r="F35" s="128"/>
      <c r="G35" s="129"/>
      <c r="H35" s="122"/>
      <c r="I35" s="122"/>
      <c r="J35" s="122"/>
      <c r="K35" s="128"/>
      <c r="L35" s="130"/>
    </row>
    <row r="36" spans="2:13" ht="19.5" customHeight="1" x14ac:dyDescent="0.25">
      <c r="B36" s="66" t="s">
        <v>69</v>
      </c>
      <c r="C36" s="122">
        <f>SUM(C37:C38)</f>
        <v>12605.117786332001</v>
      </c>
      <c r="D36" s="122">
        <f>SUM(D37:D38)</f>
        <v>12958.291205019999</v>
      </c>
      <c r="E36" s="122">
        <f>SUM(E37:E38)</f>
        <v>13107.520819433999</v>
      </c>
      <c r="F36" s="123">
        <f t="shared" ref="F36:G38" si="6">(D36-C36)/C36</f>
        <v>2.8018256130137236E-2</v>
      </c>
      <c r="G36" s="124">
        <f t="shared" si="6"/>
        <v>1.1516149162953597E-2</v>
      </c>
      <c r="H36" s="122">
        <f>SUM(H37:H38)</f>
        <v>7506.1049170379993</v>
      </c>
      <c r="I36" s="122">
        <f>SUM(I37:I38)</f>
        <v>8099.4605800379995</v>
      </c>
      <c r="J36" s="122">
        <f>SUM(J37:J38)</f>
        <v>8277.3684097750011</v>
      </c>
      <c r="K36" s="123">
        <f t="shared" ref="K36:L38" si="7">(I36-H36)/H36</f>
        <v>7.9049742783790677E-2</v>
      </c>
      <c r="L36" s="124">
        <f t="shared" si="7"/>
        <v>2.1965392383719317E-2</v>
      </c>
    </row>
    <row r="37" spans="2:13" ht="19.5" customHeight="1" x14ac:dyDescent="0.25">
      <c r="B37" s="70" t="s">
        <v>43</v>
      </c>
      <c r="C37" s="125">
        <v>1887.303100978</v>
      </c>
      <c r="D37" s="125">
        <v>1975.3992449279999</v>
      </c>
      <c r="E37" s="125">
        <v>2005.706354015</v>
      </c>
      <c r="F37" s="126">
        <f t="shared" si="6"/>
        <v>4.6678323107903832E-2</v>
      </c>
      <c r="G37" s="127">
        <f t="shared" si="6"/>
        <v>1.5342270259956851E-2</v>
      </c>
      <c r="H37" s="125">
        <v>5666.8953386029998</v>
      </c>
      <c r="I37" s="125">
        <v>6216.1783291940001</v>
      </c>
      <c r="J37" s="125">
        <v>6166.8551308189999</v>
      </c>
      <c r="K37" s="126">
        <f t="shared" si="7"/>
        <v>9.6928381021839954E-2</v>
      </c>
      <c r="L37" s="127">
        <f t="shared" si="7"/>
        <v>-7.9346498383670895E-3</v>
      </c>
    </row>
    <row r="38" spans="2:13" x14ac:dyDescent="0.25">
      <c r="B38" s="70" t="s">
        <v>44</v>
      </c>
      <c r="C38" s="125">
        <v>10717.814685354</v>
      </c>
      <c r="D38" s="125">
        <v>10982.891960092</v>
      </c>
      <c r="E38" s="125">
        <v>11101.814465419</v>
      </c>
      <c r="F38" s="126">
        <f t="shared" si="6"/>
        <v>2.473239951612808E-2</v>
      </c>
      <c r="G38" s="127">
        <f t="shared" si="6"/>
        <v>1.0827977345049292E-2</v>
      </c>
      <c r="H38" s="125">
        <v>1839.2095784349999</v>
      </c>
      <c r="I38" s="125">
        <v>1883.2822508439999</v>
      </c>
      <c r="J38" s="125">
        <v>2110.5132789560002</v>
      </c>
      <c r="K38" s="126">
        <f t="shared" si="7"/>
        <v>2.3962833233231551E-2</v>
      </c>
      <c r="L38" s="127">
        <f t="shared" si="7"/>
        <v>0.12065691587661165</v>
      </c>
    </row>
    <row r="39" spans="2:13" ht="19.5" customHeight="1" x14ac:dyDescent="0.25">
      <c r="B39" s="121"/>
      <c r="C39" s="122"/>
      <c r="D39" s="122"/>
      <c r="E39" s="122"/>
      <c r="F39" s="128"/>
      <c r="G39" s="129"/>
      <c r="H39" s="122"/>
      <c r="I39" s="122"/>
      <c r="J39" s="122"/>
      <c r="K39" s="128"/>
      <c r="L39" s="130"/>
    </row>
    <row r="40" spans="2:13" ht="19.5" customHeight="1" x14ac:dyDescent="0.25">
      <c r="B40" s="66" t="s">
        <v>54</v>
      </c>
      <c r="C40" s="122">
        <f t="shared" ref="C40:E42" si="8">C36+C32+C28+C24+C20+C16</f>
        <v>41512.124676287996</v>
      </c>
      <c r="D40" s="122">
        <f t="shared" si="8"/>
        <v>41372.354416066999</v>
      </c>
      <c r="E40" s="122">
        <f t="shared" si="8"/>
        <v>44671.627459627991</v>
      </c>
      <c r="F40" s="123">
        <f t="shared" ref="F40:G42" si="9">(D40-C40)/C40</f>
        <v>-3.3669743794355858E-3</v>
      </c>
      <c r="G40" s="124">
        <f t="shared" si="9"/>
        <v>7.9745837289833227E-2</v>
      </c>
      <c r="H40" s="122">
        <f t="shared" ref="H40:J42" si="10">H36+H32+H28+H24+H20+H16</f>
        <v>53436.832109456001</v>
      </c>
      <c r="I40" s="122">
        <f t="shared" si="10"/>
        <v>56011.326394981996</v>
      </c>
      <c r="J40" s="122">
        <f t="shared" si="10"/>
        <v>62525.444766924003</v>
      </c>
      <c r="K40" s="123">
        <f>(I40-H40)/H40</f>
        <v>4.8178272998155899E-2</v>
      </c>
      <c r="L40" s="124">
        <f t="shared" ref="K40:L42" si="11">(J40-I40)/I40</f>
        <v>0.11630001985679814</v>
      </c>
    </row>
    <row r="41" spans="2:13" ht="19.5" customHeight="1" x14ac:dyDescent="0.25">
      <c r="B41" s="70" t="s">
        <v>43</v>
      </c>
      <c r="C41" s="75">
        <f t="shared" si="8"/>
        <v>13191.807173519999</v>
      </c>
      <c r="D41" s="75">
        <f t="shared" si="8"/>
        <v>11344.999714263</v>
      </c>
      <c r="E41" s="75">
        <f t="shared" si="8"/>
        <v>12977.054044252</v>
      </c>
      <c r="F41" s="126">
        <f t="shared" si="9"/>
        <v>-0.13999654747562623</v>
      </c>
      <c r="G41" s="124">
        <f t="shared" si="9"/>
        <v>0.14385670966013084</v>
      </c>
      <c r="H41" s="75">
        <f t="shared" si="10"/>
        <v>37031.099725809996</v>
      </c>
      <c r="I41" s="75">
        <f t="shared" si="10"/>
        <v>38303.638642584003</v>
      </c>
      <c r="J41" s="75">
        <f t="shared" si="10"/>
        <v>43624.666962337003</v>
      </c>
      <c r="K41" s="126">
        <f t="shared" si="11"/>
        <v>3.4364059566048225E-2</v>
      </c>
      <c r="L41" s="127">
        <f t="shared" si="11"/>
        <v>0.13891704569908292</v>
      </c>
    </row>
    <row r="42" spans="2:13" ht="15.75" thickBot="1" x14ac:dyDescent="0.3">
      <c r="B42" s="93" t="s">
        <v>44</v>
      </c>
      <c r="C42" s="131">
        <f t="shared" si="8"/>
        <v>28320.317502768001</v>
      </c>
      <c r="D42" s="131">
        <f t="shared" si="8"/>
        <v>30027.354701804001</v>
      </c>
      <c r="E42" s="131">
        <f t="shared" si="8"/>
        <v>31694.573415375999</v>
      </c>
      <c r="F42" s="50">
        <f t="shared" si="9"/>
        <v>6.0276061483744162E-2</v>
      </c>
      <c r="G42" s="132">
        <f t="shared" si="9"/>
        <v>5.552332964821019E-2</v>
      </c>
      <c r="H42" s="131">
        <f t="shared" si="10"/>
        <v>16405.732383645998</v>
      </c>
      <c r="I42" s="131">
        <f t="shared" si="10"/>
        <v>17707.687752398</v>
      </c>
      <c r="J42" s="131">
        <f t="shared" si="10"/>
        <v>18900.777804587004</v>
      </c>
      <c r="K42" s="50">
        <f t="shared" si="11"/>
        <v>7.9359783416304661E-2</v>
      </c>
      <c r="L42" s="133">
        <f t="shared" si="11"/>
        <v>6.7376953381586113E-2</v>
      </c>
    </row>
    <row r="43" spans="2:13" x14ac:dyDescent="0.25">
      <c r="B43" s="134"/>
      <c r="C43" s="135"/>
      <c r="D43" s="135"/>
      <c r="E43" s="135"/>
      <c r="F43" s="136"/>
      <c r="G43" s="136"/>
      <c r="H43" s="135"/>
      <c r="I43" s="135"/>
      <c r="J43" s="135"/>
      <c r="K43" s="136"/>
      <c r="L43" s="136"/>
    </row>
    <row r="44" spans="2:13" ht="15.75" thickBot="1" x14ac:dyDescent="0.3">
      <c r="B44" s="81"/>
      <c r="C44" s="21"/>
      <c r="D44" s="137"/>
      <c r="E44" s="137"/>
      <c r="F44" s="138"/>
      <c r="G44" s="136"/>
      <c r="L44" s="64"/>
    </row>
    <row r="45" spans="2:13" ht="16.5" thickBot="1" x14ac:dyDescent="0.3">
      <c r="B45" s="111"/>
      <c r="C45" s="139"/>
      <c r="D45" s="140" t="s">
        <v>59</v>
      </c>
      <c r="E45" s="140" t="s">
        <v>60</v>
      </c>
      <c r="F45" s="140" t="s">
        <v>61</v>
      </c>
      <c r="G45" s="136"/>
      <c r="L45" s="141"/>
    </row>
    <row r="46" spans="2:13" x14ac:dyDescent="0.25">
      <c r="B46" s="85" t="s">
        <v>55</v>
      </c>
      <c r="C46" s="142"/>
      <c r="D46" s="122">
        <f>C40-H40</f>
        <v>-11924.707433168005</v>
      </c>
      <c r="E46" s="122">
        <f>D40-I40</f>
        <v>-14638.971978914997</v>
      </c>
      <c r="F46" s="143">
        <f t="shared" ref="D46:F48" si="12">E40-J40</f>
        <v>-17853.817307296013</v>
      </c>
      <c r="G46" s="136"/>
      <c r="L46" s="136"/>
      <c r="M46" s="136"/>
    </row>
    <row r="47" spans="2:13" x14ac:dyDescent="0.25">
      <c r="B47" s="70" t="s">
        <v>43</v>
      </c>
      <c r="D47" s="122">
        <f t="shared" si="12"/>
        <v>-23839.292552289997</v>
      </c>
      <c r="E47" s="122">
        <f t="shared" si="12"/>
        <v>-26958.638928321001</v>
      </c>
      <c r="F47" s="144">
        <f t="shared" si="12"/>
        <v>-30647.612918085004</v>
      </c>
      <c r="G47" s="136"/>
      <c r="L47" s="136"/>
      <c r="M47" s="136"/>
    </row>
    <row r="48" spans="2:13" x14ac:dyDescent="0.25">
      <c r="B48" s="70" t="s">
        <v>44</v>
      </c>
      <c r="D48" s="122">
        <f t="shared" si="12"/>
        <v>11914.585119122003</v>
      </c>
      <c r="E48" s="122">
        <f t="shared" si="12"/>
        <v>12319.666949406001</v>
      </c>
      <c r="F48" s="88">
        <f>E42-J42</f>
        <v>12793.795610788995</v>
      </c>
      <c r="G48" s="136"/>
      <c r="L48" s="136"/>
      <c r="M48" s="136"/>
    </row>
    <row r="49" spans="2:13" x14ac:dyDescent="0.25">
      <c r="B49" s="70"/>
      <c r="D49" s="75"/>
      <c r="E49" s="75"/>
      <c r="F49" s="88"/>
      <c r="G49" s="136"/>
      <c r="L49" s="136"/>
      <c r="M49" s="136"/>
    </row>
    <row r="50" spans="2:13" x14ac:dyDescent="0.25">
      <c r="B50" s="66" t="s">
        <v>56</v>
      </c>
      <c r="D50" s="91">
        <f t="shared" ref="D50:F52" si="13">C40/H40</f>
        <v>0.77684479108450277</v>
      </c>
      <c r="E50" s="91">
        <f t="shared" si="13"/>
        <v>0.73864264745877384</v>
      </c>
      <c r="F50" s="92">
        <f t="shared" si="13"/>
        <v>0.71445517302836214</v>
      </c>
      <c r="G50" s="136"/>
      <c r="L50" s="136"/>
      <c r="M50" s="136"/>
    </row>
    <row r="51" spans="2:13" x14ac:dyDescent="0.25">
      <c r="B51" s="70" t="s">
        <v>43</v>
      </c>
      <c r="D51" s="91">
        <f t="shared" si="13"/>
        <v>0.35623590093722096</v>
      </c>
      <c r="E51" s="91">
        <f t="shared" si="13"/>
        <v>0.2961859529880333</v>
      </c>
      <c r="F51" s="92">
        <f t="shared" si="13"/>
        <v>0.29747055846765852</v>
      </c>
      <c r="L51" s="136"/>
      <c r="M51" s="136"/>
    </row>
    <row r="52" spans="2:13" ht="15.75" thickBot="1" x14ac:dyDescent="0.3">
      <c r="B52" s="93" t="s">
        <v>44</v>
      </c>
      <c r="C52" s="145"/>
      <c r="D52" s="95">
        <f t="shared" si="13"/>
        <v>1.726245244070848</v>
      </c>
      <c r="E52" s="95">
        <f t="shared" si="13"/>
        <v>1.6957242030506019</v>
      </c>
      <c r="F52" s="96">
        <f t="shared" si="13"/>
        <v>1.6768925460667596</v>
      </c>
      <c r="L52" s="136"/>
      <c r="M52" s="136"/>
    </row>
    <row r="53" spans="2:13" x14ac:dyDescent="0.25">
      <c r="B53" s="97"/>
      <c r="L53" s="136"/>
      <c r="M53" s="136"/>
    </row>
  </sheetData>
  <mergeCells count="1">
    <mergeCell ref="B9:L9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Global</vt:lpstr>
      <vt:lpstr>GP</vt:lpstr>
      <vt:lpstr>GSA</vt:lpstr>
      <vt:lpstr>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Benfarhat (Dir. Conjoncture)</dc:creator>
  <cp:lastModifiedBy>mossaab dergaa</cp:lastModifiedBy>
  <cp:lastPrinted>2026-06-08T15:27:57Z</cp:lastPrinted>
  <dcterms:created xsi:type="dcterms:W3CDTF">2015-06-05T18:19:34Z</dcterms:created>
  <dcterms:modified xsi:type="dcterms:W3CDTF">2026-09-11T10:15:43Z</dcterms:modified>
</cp:coreProperties>
</file>