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iffusion\Slides et Vignettes\Commerce Courant\Note\"/>
    </mc:Choice>
  </mc:AlternateContent>
  <xr:revisionPtr revIDLastSave="0" documentId="13_ncr:1_{CA21F6C9-2EC4-4249-86CB-B618C73EA43F}" xr6:coauthVersionLast="47" xr6:coauthVersionMax="47" xr10:uidLastSave="{00000000-0000-0000-0000-000000000000}"/>
  <bookViews>
    <workbookView xWindow="-108" yWindow="-108" windowWidth="23256" windowHeight="12456" tabRatio="547" xr2:uid="{00000000-000D-0000-FFFF-FFFF00000000}"/>
  </bookViews>
  <sheets>
    <sheet name="Global" sheetId="1" r:id="rId1"/>
    <sheet name="GP" sheetId="2" r:id="rId2"/>
    <sheet name="GSA" sheetId="3" r:id="rId3"/>
    <sheet name="TYP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D48" i="1"/>
  <c r="C48" i="1"/>
  <c r="E47" i="1"/>
  <c r="D47" i="1"/>
  <c r="C47" i="1"/>
  <c r="G45" i="1"/>
  <c r="F45" i="1"/>
  <c r="G44" i="1"/>
  <c r="F44" i="1"/>
  <c r="E40" i="1"/>
  <c r="D40" i="1"/>
  <c r="C40" i="1"/>
  <c r="E39" i="1"/>
  <c r="D39" i="1"/>
  <c r="C39" i="1"/>
  <c r="G37" i="1"/>
  <c r="F37" i="1"/>
  <c r="G36" i="1"/>
  <c r="F36" i="1"/>
  <c r="E21" i="1"/>
  <c r="D21" i="1"/>
  <c r="C21" i="1"/>
  <c r="C23" i="1" s="1"/>
  <c r="E20" i="1"/>
  <c r="D20" i="1"/>
  <c r="C20" i="1"/>
  <c r="E50" i="2"/>
  <c r="G50" i="2" s="1"/>
  <c r="D50" i="2"/>
  <c r="F50" i="2" s="1"/>
  <c r="C50" i="2"/>
  <c r="E49" i="2"/>
  <c r="E53" i="2" s="1"/>
  <c r="D49" i="2"/>
  <c r="D53" i="2" s="1"/>
  <c r="C49" i="2"/>
  <c r="C53" i="2" s="1"/>
  <c r="E47" i="2"/>
  <c r="D47" i="2"/>
  <c r="C47" i="2"/>
  <c r="E46" i="2"/>
  <c r="D46" i="2"/>
  <c r="C46" i="2"/>
  <c r="G44" i="2"/>
  <c r="F44" i="2"/>
  <c r="G43" i="2"/>
  <c r="F43" i="2"/>
  <c r="E40" i="2"/>
  <c r="D40" i="2"/>
  <c r="C40" i="2"/>
  <c r="E39" i="2"/>
  <c r="D39" i="2"/>
  <c r="C39" i="2"/>
  <c r="G37" i="2"/>
  <c r="F37" i="2"/>
  <c r="G36" i="2"/>
  <c r="F36" i="2"/>
  <c r="E33" i="2"/>
  <c r="D33" i="2"/>
  <c r="C33" i="2"/>
  <c r="E32" i="2"/>
  <c r="D32" i="2"/>
  <c r="C32" i="2"/>
  <c r="G30" i="2"/>
  <c r="F30" i="2"/>
  <c r="G29" i="2"/>
  <c r="F29" i="2"/>
  <c r="E26" i="2"/>
  <c r="D26" i="2"/>
  <c r="C26" i="2"/>
  <c r="E25" i="2"/>
  <c r="D25" i="2"/>
  <c r="C25" i="2"/>
  <c r="G23" i="2"/>
  <c r="F23" i="2"/>
  <c r="G22" i="2"/>
  <c r="F22" i="2"/>
  <c r="E19" i="2"/>
  <c r="D19" i="2"/>
  <c r="C19" i="2"/>
  <c r="E18" i="2"/>
  <c r="D18" i="2"/>
  <c r="C18" i="2"/>
  <c r="G16" i="2"/>
  <c r="F16" i="2"/>
  <c r="G15" i="2"/>
  <c r="F15" i="2"/>
  <c r="F52" i="4"/>
  <c r="E49" i="4"/>
  <c r="E48" i="4"/>
  <c r="J43" i="4"/>
  <c r="L43" i="4" s="1"/>
  <c r="I43" i="4"/>
  <c r="K43" i="4" s="1"/>
  <c r="H43" i="4"/>
  <c r="E43" i="4"/>
  <c r="F53" i="4" s="1"/>
  <c r="D43" i="4"/>
  <c r="F43" i="4" s="1"/>
  <c r="C43" i="4"/>
  <c r="D53" i="4" s="1"/>
  <c r="J42" i="4"/>
  <c r="F48" i="4" s="1"/>
  <c r="I42" i="4"/>
  <c r="H42" i="4"/>
  <c r="K42" i="4" s="1"/>
  <c r="G42" i="4"/>
  <c r="F42" i="4"/>
  <c r="E42" i="4"/>
  <c r="D42" i="4"/>
  <c r="E52" i="4" s="1"/>
  <c r="C42" i="4"/>
  <c r="D48" i="4" s="1"/>
  <c r="L39" i="4"/>
  <c r="K39" i="4"/>
  <c r="G39" i="4"/>
  <c r="F39" i="4"/>
  <c r="L38" i="4"/>
  <c r="K38" i="4"/>
  <c r="G38" i="4"/>
  <c r="F38" i="4"/>
  <c r="K37" i="4"/>
  <c r="J37" i="4"/>
  <c r="J41" i="4" s="1"/>
  <c r="I37" i="4"/>
  <c r="H37" i="4"/>
  <c r="H41" i="4" s="1"/>
  <c r="F37" i="4"/>
  <c r="E37" i="4"/>
  <c r="E41" i="4" s="1"/>
  <c r="D37" i="4"/>
  <c r="C37" i="4"/>
  <c r="C41" i="4" s="1"/>
  <c r="L35" i="4"/>
  <c r="K35" i="4"/>
  <c r="G35" i="4"/>
  <c r="F35" i="4"/>
  <c r="L34" i="4"/>
  <c r="K34" i="4"/>
  <c r="G34" i="4"/>
  <c r="F34" i="4"/>
  <c r="L33" i="4"/>
  <c r="K33" i="4"/>
  <c r="J33" i="4"/>
  <c r="I33" i="4"/>
  <c r="I41" i="4" s="1"/>
  <c r="K41" i="4" s="1"/>
  <c r="H33" i="4"/>
  <c r="E33" i="4"/>
  <c r="G33" i="4" s="1"/>
  <c r="D33" i="4"/>
  <c r="F33" i="4" s="1"/>
  <c r="C33" i="4"/>
  <c r="L31" i="4"/>
  <c r="K31" i="4"/>
  <c r="G31" i="4"/>
  <c r="F31" i="4"/>
  <c r="L30" i="4"/>
  <c r="K30" i="4"/>
  <c r="G30" i="4"/>
  <c r="F30" i="4"/>
  <c r="K29" i="4"/>
  <c r="J29" i="4"/>
  <c r="L29" i="4" s="1"/>
  <c r="I29" i="4"/>
  <c r="H29" i="4"/>
  <c r="F29" i="4"/>
  <c r="E29" i="4"/>
  <c r="G29" i="4" s="1"/>
  <c r="D29" i="4"/>
  <c r="C29" i="4"/>
  <c r="L26" i="4"/>
  <c r="K26" i="4"/>
  <c r="G26" i="4"/>
  <c r="F26" i="4"/>
  <c r="L25" i="4"/>
  <c r="J25" i="4"/>
  <c r="I25" i="4"/>
  <c r="K25" i="4" s="1"/>
  <c r="H25" i="4"/>
  <c r="G25" i="4"/>
  <c r="E25" i="4"/>
  <c r="D25" i="4"/>
  <c r="F25" i="4" s="1"/>
  <c r="C25" i="4"/>
  <c r="L22" i="4"/>
  <c r="K22" i="4"/>
  <c r="G22" i="4"/>
  <c r="F22" i="4"/>
  <c r="J21" i="4"/>
  <c r="L21" i="4" s="1"/>
  <c r="I21" i="4"/>
  <c r="K21" i="4" s="1"/>
  <c r="H21" i="4"/>
  <c r="G21" i="4"/>
  <c r="E21" i="4"/>
  <c r="D21" i="4"/>
  <c r="F21" i="4" s="1"/>
  <c r="C21" i="4"/>
  <c r="L19" i="4"/>
  <c r="K19" i="4"/>
  <c r="G19" i="4"/>
  <c r="F19" i="4"/>
  <c r="L18" i="4"/>
  <c r="K18" i="4"/>
  <c r="G18" i="4"/>
  <c r="F18" i="4"/>
  <c r="J17" i="4"/>
  <c r="L17" i="4" s="1"/>
  <c r="I17" i="4"/>
  <c r="K17" i="4" s="1"/>
  <c r="H17" i="4"/>
  <c r="E17" i="4"/>
  <c r="G17" i="4" s="1"/>
  <c r="D17" i="4"/>
  <c r="F17" i="4" s="1"/>
  <c r="C17" i="4"/>
  <c r="L53" i="3"/>
  <c r="K53" i="3"/>
  <c r="G53" i="3"/>
  <c r="F53" i="3"/>
  <c r="L52" i="3"/>
  <c r="K52" i="3"/>
  <c r="G52" i="3"/>
  <c r="F52" i="3"/>
  <c r="J51" i="3"/>
  <c r="I51" i="3"/>
  <c r="H51" i="3"/>
  <c r="K51" i="3" s="1"/>
  <c r="E51" i="3"/>
  <c r="D51" i="3"/>
  <c r="C51" i="3"/>
  <c r="L49" i="3"/>
  <c r="K49" i="3"/>
  <c r="G49" i="3"/>
  <c r="F49" i="3"/>
  <c r="L48" i="3"/>
  <c r="K48" i="3"/>
  <c r="G48" i="3"/>
  <c r="F48" i="3"/>
  <c r="J47" i="3"/>
  <c r="I47" i="3"/>
  <c r="H47" i="3"/>
  <c r="E47" i="3"/>
  <c r="D47" i="3"/>
  <c r="C47" i="3"/>
  <c r="F47" i="3" s="1"/>
  <c r="L45" i="3"/>
  <c r="K45" i="3"/>
  <c r="G45" i="3"/>
  <c r="F45" i="3"/>
  <c r="L44" i="3"/>
  <c r="K44" i="3"/>
  <c r="G44" i="3"/>
  <c r="F44" i="3"/>
  <c r="J43" i="3"/>
  <c r="I43" i="3"/>
  <c r="H43" i="3"/>
  <c r="E43" i="3"/>
  <c r="D43" i="3"/>
  <c r="C43" i="3"/>
  <c r="J41" i="3"/>
  <c r="I41" i="3"/>
  <c r="H41" i="3"/>
  <c r="E41" i="3"/>
  <c r="D41" i="3"/>
  <c r="C41" i="3"/>
  <c r="J40" i="3"/>
  <c r="I40" i="3"/>
  <c r="H40" i="3"/>
  <c r="E40" i="3"/>
  <c r="D40" i="3"/>
  <c r="C40" i="3"/>
  <c r="L37" i="3"/>
  <c r="K37" i="3"/>
  <c r="G37" i="3"/>
  <c r="F37" i="3"/>
  <c r="L36" i="3"/>
  <c r="K36" i="3"/>
  <c r="G36" i="3"/>
  <c r="F36" i="3"/>
  <c r="J35" i="3"/>
  <c r="I35" i="3"/>
  <c r="H35" i="3"/>
  <c r="K35" i="3" s="1"/>
  <c r="E35" i="3"/>
  <c r="D35" i="3"/>
  <c r="C35" i="3"/>
  <c r="L33" i="3"/>
  <c r="K33" i="3"/>
  <c r="G33" i="3"/>
  <c r="F33" i="3"/>
  <c r="L32" i="3"/>
  <c r="K32" i="3"/>
  <c r="G32" i="3"/>
  <c r="F32" i="3"/>
  <c r="J31" i="3"/>
  <c r="I31" i="3"/>
  <c r="H31" i="3"/>
  <c r="E31" i="3"/>
  <c r="D31" i="3"/>
  <c r="C31" i="3"/>
  <c r="J29" i="3"/>
  <c r="I29" i="3"/>
  <c r="H29" i="3"/>
  <c r="E29" i="3"/>
  <c r="D29" i="3"/>
  <c r="C29" i="3"/>
  <c r="J28" i="3"/>
  <c r="I28" i="3"/>
  <c r="H28" i="3"/>
  <c r="E28" i="3"/>
  <c r="D28" i="3"/>
  <c r="C28" i="3"/>
  <c r="L24" i="3"/>
  <c r="K24" i="3"/>
  <c r="G24" i="3"/>
  <c r="F24" i="3"/>
  <c r="J23" i="3"/>
  <c r="I23" i="3"/>
  <c r="H23" i="3"/>
  <c r="E23" i="3"/>
  <c r="D23" i="3"/>
  <c r="C23" i="3"/>
  <c r="L20" i="3"/>
  <c r="K20" i="3"/>
  <c r="G20" i="3"/>
  <c r="F20" i="3"/>
  <c r="J19" i="3"/>
  <c r="I19" i="3"/>
  <c r="H19" i="3"/>
  <c r="E19" i="3"/>
  <c r="D19" i="3"/>
  <c r="C19" i="3"/>
  <c r="L17" i="3"/>
  <c r="K17" i="3"/>
  <c r="G17" i="3"/>
  <c r="F17" i="3"/>
  <c r="L16" i="3"/>
  <c r="K16" i="3"/>
  <c r="G16" i="3"/>
  <c r="F16" i="3"/>
  <c r="J15" i="3"/>
  <c r="I15" i="3"/>
  <c r="H15" i="3"/>
  <c r="E15" i="3"/>
  <c r="D15" i="3"/>
  <c r="F15" i="3" s="1"/>
  <c r="C15" i="3"/>
  <c r="C39" i="3" l="1"/>
  <c r="C55" i="3" s="1"/>
  <c r="L35" i="3"/>
  <c r="C27" i="3"/>
  <c r="L31" i="3"/>
  <c r="G19" i="3"/>
  <c r="K43" i="3"/>
  <c r="L43" i="3"/>
  <c r="F28" i="3"/>
  <c r="F31" i="3"/>
  <c r="L47" i="3"/>
  <c r="F23" i="3"/>
  <c r="G23" i="3"/>
  <c r="K41" i="3"/>
  <c r="L51" i="3"/>
  <c r="F19" i="3"/>
  <c r="K28" i="3"/>
  <c r="L23" i="3"/>
  <c r="E56" i="3"/>
  <c r="G29" i="3"/>
  <c r="H56" i="3"/>
  <c r="I56" i="3"/>
  <c r="K56" i="3" s="1"/>
  <c r="F29" i="3"/>
  <c r="J56" i="3"/>
  <c r="D27" i="3"/>
  <c r="L29" i="3"/>
  <c r="G21" i="1"/>
  <c r="F21" i="1"/>
  <c r="C24" i="1"/>
  <c r="D23" i="1"/>
  <c r="E24" i="1"/>
  <c r="E23" i="1"/>
  <c r="F20" i="1"/>
  <c r="D24" i="1"/>
  <c r="G20" i="1"/>
  <c r="C52" i="2"/>
  <c r="D52" i="2"/>
  <c r="F52" i="2" s="1"/>
  <c r="F49" i="2"/>
  <c r="E52" i="2"/>
  <c r="G49" i="2"/>
  <c r="D47" i="4"/>
  <c r="D51" i="4"/>
  <c r="F47" i="4"/>
  <c r="F51" i="4"/>
  <c r="L41" i="4"/>
  <c r="G37" i="4"/>
  <c r="G43" i="4"/>
  <c r="D49" i="4"/>
  <c r="F49" i="4"/>
  <c r="D41" i="4"/>
  <c r="L37" i="4"/>
  <c r="D52" i="4"/>
  <c r="L42" i="4"/>
  <c r="E53" i="4"/>
  <c r="G15" i="3"/>
  <c r="K29" i="3"/>
  <c r="G40" i="3"/>
  <c r="J57" i="3"/>
  <c r="G28" i="3"/>
  <c r="F43" i="3"/>
  <c r="L41" i="3"/>
  <c r="K15" i="3"/>
  <c r="L15" i="3"/>
  <c r="K23" i="3"/>
  <c r="H27" i="3"/>
  <c r="G31" i="3"/>
  <c r="G43" i="3"/>
  <c r="K40" i="3"/>
  <c r="L19" i="3"/>
  <c r="L28" i="3"/>
  <c r="F35" i="3"/>
  <c r="L40" i="3"/>
  <c r="K31" i="3"/>
  <c r="G35" i="3"/>
  <c r="C57" i="3"/>
  <c r="D67" i="3" s="1"/>
  <c r="G47" i="3"/>
  <c r="F27" i="3"/>
  <c r="H39" i="3"/>
  <c r="D57" i="3"/>
  <c r="I39" i="3"/>
  <c r="E39" i="3"/>
  <c r="J39" i="3"/>
  <c r="H57" i="3"/>
  <c r="K47" i="3"/>
  <c r="E27" i="3"/>
  <c r="G51" i="3"/>
  <c r="C56" i="3"/>
  <c r="F41" i="3"/>
  <c r="D56" i="3"/>
  <c r="I27" i="3"/>
  <c r="G41" i="3"/>
  <c r="F51" i="3"/>
  <c r="K19" i="3"/>
  <c r="J27" i="3"/>
  <c r="D39" i="3"/>
  <c r="F40" i="3"/>
  <c r="E57" i="3"/>
  <c r="I57" i="3"/>
  <c r="F39" i="3" l="1"/>
  <c r="F57" i="3"/>
  <c r="G27" i="3"/>
  <c r="L56" i="3"/>
  <c r="G56" i="3"/>
  <c r="L39" i="3"/>
  <c r="F62" i="3"/>
  <c r="H55" i="3"/>
  <c r="D61" i="3" s="1"/>
  <c r="F66" i="3"/>
  <c r="K57" i="3"/>
  <c r="K39" i="3"/>
  <c r="G52" i="2"/>
  <c r="E47" i="4"/>
  <c r="E51" i="4"/>
  <c r="F41" i="4"/>
  <c r="G41" i="4"/>
  <c r="E63" i="3"/>
  <c r="E67" i="3"/>
  <c r="L57" i="3"/>
  <c r="K27" i="3"/>
  <c r="D63" i="3"/>
  <c r="G39" i="3"/>
  <c r="E66" i="3"/>
  <c r="F56" i="3"/>
  <c r="E62" i="3"/>
  <c r="L27" i="3"/>
  <c r="J55" i="3"/>
  <c r="D66" i="3"/>
  <c r="D62" i="3"/>
  <c r="F63" i="3"/>
  <c r="G57" i="3"/>
  <c r="F67" i="3"/>
  <c r="E55" i="3"/>
  <c r="I55" i="3"/>
  <c r="K55" i="3" s="1"/>
  <c r="D55" i="3"/>
  <c r="D65" i="3" l="1"/>
  <c r="E65" i="3"/>
  <c r="F55" i="3"/>
  <c r="E61" i="3"/>
  <c r="F65" i="3"/>
  <c r="G55" i="3"/>
  <c r="F61" i="3"/>
  <c r="L55" i="3"/>
</calcChain>
</file>

<file path=xl/sharedStrings.xml><?xml version="1.0" encoding="utf-8"?>
<sst xmlns="http://schemas.openxmlformats.org/spreadsheetml/2006/main" count="188" uniqueCount="72">
  <si>
    <t>BALANCE COMMERCIALE</t>
  </si>
  <si>
    <t>GROUPES DE PRODUITS</t>
  </si>
  <si>
    <t>Var : en %</t>
  </si>
  <si>
    <t>2025/2024</t>
  </si>
  <si>
    <t>2026/2025</t>
  </si>
  <si>
    <t>ALIMENTATION</t>
  </si>
  <si>
    <t>EXPORT</t>
  </si>
  <si>
    <t>IMPORT</t>
  </si>
  <si>
    <t>SOLDE</t>
  </si>
  <si>
    <t>TX DE COUVERTURE en %</t>
  </si>
  <si>
    <t>MAT.1ére &amp; DEMI-PRODUITS</t>
  </si>
  <si>
    <t>BIENS D'EQUIPEMENT</t>
  </si>
  <si>
    <t>BIENS DE CONSOMMATION</t>
  </si>
  <si>
    <t>ENERGIE</t>
  </si>
  <si>
    <t>TOTAL DES EXPORTATIONS</t>
  </si>
  <si>
    <t>TOTAL DES IMPORTATIONS</t>
  </si>
  <si>
    <t>DEFICIT</t>
  </si>
  <si>
    <t xml:space="preserve">   TX DE COUVERTURE en %</t>
  </si>
  <si>
    <t xml:space="preserve"> </t>
  </si>
  <si>
    <t>COMMERCE EXTERIEUR SELON LE REGIME ET LE GROUPEMENT SECTORIEL D'ACTIVITE</t>
  </si>
  <si>
    <t>Produits</t>
  </si>
  <si>
    <t>Importations</t>
  </si>
  <si>
    <t>Valeurs en MD</t>
  </si>
  <si>
    <t>Variation</t>
  </si>
  <si>
    <t>Agriculture et Ind. Agro. Alim.</t>
  </si>
  <si>
    <t>régime général</t>
  </si>
  <si>
    <t>régime off shore</t>
  </si>
  <si>
    <t>Energie et Lubrifiants</t>
  </si>
  <si>
    <t>Mines, Phosphates et Derivés</t>
  </si>
  <si>
    <t>Textiles, Habillements et cuirs</t>
  </si>
  <si>
    <t xml:space="preserve">       Textiles, Habillements </t>
  </si>
  <si>
    <t xml:space="preserve">       Cuirs et Chaussures</t>
  </si>
  <si>
    <t>Industries Mécaniques et Elect.</t>
  </si>
  <si>
    <t xml:space="preserve">       Autres Industries Mécaniques</t>
  </si>
  <si>
    <t xml:space="preserve">       Industries Electriques</t>
  </si>
  <si>
    <t>Autres Industries Manufacturières</t>
  </si>
  <si>
    <t>Ensemble des Produits</t>
  </si>
  <si>
    <t>Solde commercial</t>
  </si>
  <si>
    <t>Taux de couverture</t>
  </si>
  <si>
    <t>Exportations</t>
  </si>
  <si>
    <t xml:space="preserve">          Variation</t>
  </si>
  <si>
    <t>25/24</t>
  </si>
  <si>
    <t>26/25</t>
  </si>
  <si>
    <t>Produits Agric.et.Alimen.de base</t>
  </si>
  <si>
    <t>Produits Energétiques</t>
  </si>
  <si>
    <t>-</t>
  </si>
  <si>
    <t>Produits Miniers et Phosphatés</t>
  </si>
  <si>
    <t>Autres Produits Intermédiaires</t>
  </si>
  <si>
    <t>Produits  d'Equipement</t>
  </si>
  <si>
    <t>Autres Produits de Consommation</t>
  </si>
  <si>
    <t>COMMERCE EXTERIEUR</t>
  </si>
  <si>
    <t>***</t>
  </si>
  <si>
    <t xml:space="preserve">BALANCE COMMERCIALE </t>
  </si>
  <si>
    <t>ENSEMBLE</t>
  </si>
  <si>
    <t>Valeur en MD</t>
  </si>
  <si>
    <t>Variations en %</t>
  </si>
  <si>
    <t>Solde</t>
  </si>
  <si>
    <t>Taux de Couverture</t>
  </si>
  <si>
    <t xml:space="preserve">BALANCE PAR REGIME </t>
  </si>
  <si>
    <t>REGIME GENERAL</t>
  </si>
  <si>
    <t>REGIME OFF SHORE</t>
  </si>
  <si>
    <t xml:space="preserve">   7 MOIS 2 0 2 6</t>
  </si>
  <si>
    <t xml:space="preserve"> 7mois 2024</t>
  </si>
  <si>
    <t xml:space="preserve"> 7mois 2025</t>
  </si>
  <si>
    <t xml:space="preserve"> 7mois 2026</t>
  </si>
  <si>
    <t>COMMERCE  EXTERIEUR  SELON LE  REGIME  ET  LE  TYPE  D'UTILISATION</t>
  </si>
  <si>
    <t>7  MOIS  2026</t>
  </si>
  <si>
    <t>7mois24</t>
  </si>
  <si>
    <t>7mois25</t>
  </si>
  <si>
    <t>7mois26</t>
  </si>
  <si>
    <t>7 mois</t>
  </si>
  <si>
    <t>7 MOIS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</si>
</sst>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0.0000"/>
    <numFmt numFmtId="168" formatCode="#,##0.00000;[Red]\-#,##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sz val="11"/>
      <name val="MS Sans Serif"/>
      <family val="2"/>
    </font>
    <font>
      <sz val="12"/>
      <name val="MS Sans Serif"/>
      <family val="2"/>
    </font>
    <font>
      <i/>
      <sz val="13"/>
      <name val="MS Sans Serif"/>
      <family val="2"/>
    </font>
    <font>
      <b/>
      <u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125">
        <fgColor indexed="13"/>
        <bgColor indexed="9"/>
      </patternFill>
    </fill>
    <fill>
      <patternFill patternType="gray06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1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4" fillId="2" borderId="2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/>
    <xf numFmtId="0" fontId="0" fillId="0" borderId="10" xfId="0" applyBorder="1"/>
    <xf numFmtId="17" fontId="8" fillId="0" borderId="8" xfId="0" applyNumberFormat="1" applyFont="1" applyBorder="1" applyAlignment="1">
      <alignment horizontal="center" vertical="center"/>
    </xf>
    <xf numFmtId="17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166" fontId="9" fillId="0" borderId="0" xfId="0" applyNumberFormat="1" applyFont="1" applyAlignment="1">
      <alignment horizontal="center"/>
    </xf>
    <xf numFmtId="165" fontId="9" fillId="0" borderId="0" xfId="1" applyNumberFormat="1" applyFont="1" applyBorder="1" applyAlignment="1">
      <alignment horizontal="center"/>
    </xf>
    <xf numFmtId="165" fontId="9" fillId="0" borderId="11" xfId="1" applyNumberFormat="1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166" fontId="10" fillId="0" borderId="0" xfId="0" applyNumberFormat="1" applyFont="1" applyAlignment="1">
      <alignment horizontal="center"/>
    </xf>
    <xf numFmtId="165" fontId="10" fillId="0" borderId="0" xfId="1" applyNumberFormat="1" applyFont="1" applyBorder="1" applyAlignment="1">
      <alignment horizontal="center"/>
    </xf>
    <xf numFmtId="165" fontId="10" fillId="0" borderId="11" xfId="1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 vertical="center"/>
    </xf>
    <xf numFmtId="9" fontId="9" fillId="0" borderId="11" xfId="1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0" xfId="0" applyFont="1"/>
    <xf numFmtId="0" fontId="9" fillId="0" borderId="12" xfId="0" applyFont="1" applyBorder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 applyAlignment="1">
      <alignment horizontal="centerContinuous"/>
    </xf>
    <xf numFmtId="0" fontId="12" fillId="0" borderId="6" xfId="0" applyFont="1" applyBorder="1"/>
    <xf numFmtId="0" fontId="9" fillId="0" borderId="6" xfId="0" applyFont="1" applyBorder="1" applyAlignment="1">
      <alignment horizontal="center"/>
    </xf>
    <xf numFmtId="166" fontId="9" fillId="0" borderId="0" xfId="0" applyNumberFormat="1" applyFont="1" applyAlignment="1">
      <alignment horizontal="center" vertic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11" xfId="1" applyNumberFormat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/>
    </xf>
    <xf numFmtId="165" fontId="11" fillId="0" borderId="11" xfId="1" applyNumberFormat="1" applyFont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" fontId="9" fillId="0" borderId="11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5" fontId="11" fillId="0" borderId="2" xfId="1" applyNumberFormat="1" applyFont="1" applyBorder="1" applyAlignment="1">
      <alignment horizontal="center" vertical="center"/>
    </xf>
    <xf numFmtId="165" fontId="9" fillId="0" borderId="9" xfId="1" applyNumberFormat="1" applyFont="1" applyBorder="1" applyAlignment="1">
      <alignment horizontal="center" vertical="center"/>
    </xf>
    <xf numFmtId="165" fontId="11" fillId="0" borderId="9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7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14" xfId="0" applyFont="1" applyBorder="1"/>
    <xf numFmtId="0" fontId="0" fillId="0" borderId="1" xfId="0" applyBorder="1"/>
    <xf numFmtId="166" fontId="9" fillId="0" borderId="1" xfId="0" applyNumberFormat="1" applyFont="1" applyBorder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11" fillId="0" borderId="11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0" fontId="0" fillId="0" borderId="2" xfId="0" applyBorder="1"/>
    <xf numFmtId="165" fontId="9" fillId="0" borderId="2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15" fillId="0" borderId="0" xfId="0" applyFont="1"/>
    <xf numFmtId="0" fontId="7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4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6" xfId="0" applyFont="1" applyBorder="1"/>
    <xf numFmtId="0" fontId="8" fillId="0" borderId="16" xfId="0" applyFont="1" applyBorder="1" applyAlignment="1">
      <alignment horizontal="centerContinuous"/>
    </xf>
    <xf numFmtId="0" fontId="3" fillId="0" borderId="16" xfId="0" applyFont="1" applyBorder="1" applyAlignment="1">
      <alignment horizontal="centerContinuous"/>
    </xf>
    <xf numFmtId="17" fontId="8" fillId="0" borderId="1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66" fontId="3" fillId="0" borderId="0" xfId="0" applyNumberFormat="1" applyFont="1"/>
    <xf numFmtId="165" fontId="4" fillId="5" borderId="0" xfId="1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/>
    <xf numFmtId="9" fontId="3" fillId="0" borderId="0" xfId="0" applyNumberFormat="1" applyFont="1"/>
    <xf numFmtId="0" fontId="4" fillId="0" borderId="0" xfId="0" applyFont="1"/>
    <xf numFmtId="0" fontId="3" fillId="2" borderId="0" xfId="0" applyFont="1" applyFill="1" applyAlignment="1">
      <alignment horizontal="centerContinuous"/>
    </xf>
    <xf numFmtId="0" fontId="4" fillId="3" borderId="0" xfId="0" applyFont="1" applyFill="1" applyAlignment="1">
      <alignment horizontal="centerContinuous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8" fillId="0" borderId="11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Continuous"/>
      <protection locked="0"/>
    </xf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Continuous" vertical="center"/>
    </xf>
    <xf numFmtId="0" fontId="9" fillId="0" borderId="18" xfId="0" applyFont="1" applyBorder="1" applyAlignment="1">
      <alignment horizontal="center"/>
    </xf>
    <xf numFmtId="17" fontId="8" fillId="0" borderId="19" xfId="0" applyNumberFormat="1" applyFont="1" applyBorder="1" applyAlignment="1">
      <alignment horizontal="center"/>
    </xf>
    <xf numFmtId="17" fontId="8" fillId="0" borderId="2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0" fontId="9" fillId="0" borderId="0" xfId="1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167" fontId="0" fillId="0" borderId="0" xfId="0" applyNumberFormat="1"/>
    <xf numFmtId="166" fontId="9" fillId="0" borderId="13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Continuous" vertical="center"/>
    </xf>
    <xf numFmtId="0" fontId="12" fillId="0" borderId="5" xfId="0" applyFont="1" applyBorder="1" applyAlignment="1">
      <alignment horizontal="centerContinuous" vertical="center"/>
    </xf>
    <xf numFmtId="0" fontId="12" fillId="0" borderId="7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left" vertical="center"/>
    </xf>
    <xf numFmtId="17" fontId="9" fillId="0" borderId="0" xfId="0" applyNumberFormat="1" applyFont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6" fontId="8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14" fillId="0" borderId="21" xfId="0" applyFont="1" applyBorder="1"/>
    <xf numFmtId="168" fontId="5" fillId="0" borderId="0" xfId="2" applyNumberFormat="1" applyFont="1" applyBorder="1" applyAlignment="1">
      <alignment horizontal="center"/>
    </xf>
    <xf numFmtId="0" fontId="3" fillId="2" borderId="0" xfId="0" applyFont="1" applyFill="1"/>
    <xf numFmtId="9" fontId="0" fillId="0" borderId="0" xfId="1" applyFont="1"/>
    <xf numFmtId="0" fontId="1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7" fontId="7" fillId="0" borderId="0" xfId="0" applyNumberFormat="1" applyFont="1" applyAlignment="1">
      <alignment horizontal="center" vertic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152400</xdr:rowOff>
    </xdr:from>
    <xdr:to>
      <xdr:col>3</xdr:col>
      <xdr:colOff>219075</xdr:colOff>
      <xdr:row>5</xdr:row>
      <xdr:rowOff>142875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05909B47-BF5A-46C4-9968-FD0529F5018C}"/>
            </a:ext>
          </a:extLst>
        </xdr:cNvPr>
        <xdr:cNvSpPr>
          <a:spLocks noChangeArrowheads="1"/>
        </xdr:cNvSpPr>
      </xdr:nvSpPr>
      <xdr:spPr bwMode="auto">
        <a:xfrm>
          <a:off x="152400" y="152400"/>
          <a:ext cx="2571750" cy="9906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****</a:t>
          </a:r>
          <a:endParaRPr lang="fr-FR" sz="900"/>
        </a:p>
        <a:p>
          <a:pPr algn="ctr" rtl="0" eaLnBrk="1" fontAlgn="auto" latinLnBrk="0" hangingPunct="1"/>
          <a:r>
            <a:rPr lang="fr-FR" sz="9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MINISTERE  DE  L'ECONOMIE  ET </a:t>
          </a:r>
        </a:p>
        <a:p>
          <a:pPr algn="ctr" rtl="0" eaLnBrk="1" fontAlgn="auto" latinLnBrk="0" hangingPunct="1"/>
          <a:r>
            <a:rPr lang="fr-FR" sz="9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>
            <a:defRPr sz="1000"/>
          </a:pPr>
          <a:endParaRPr lang="fr-FR" sz="9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fr-FR" sz="900" b="1" i="1" strike="noStrike">
              <a:solidFill>
                <a:srgbClr val="000000"/>
              </a:solidFill>
              <a:latin typeface="Times New Roman"/>
              <a:cs typeface="Times New Roman"/>
            </a:rPr>
            <a:t>INSTITUT  NATIONAL  DE  LA  STATISTIQUE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0</xdr:row>
      <xdr:rowOff>121920</xdr:rowOff>
    </xdr:from>
    <xdr:to>
      <xdr:col>2</xdr:col>
      <xdr:colOff>428625</xdr:colOff>
      <xdr:row>5</xdr:row>
      <xdr:rowOff>123825</xdr:rowOff>
    </xdr:to>
    <xdr:sp macro="" textlink="">
      <xdr:nvSpPr>
        <xdr:cNvPr id="2" name="Texte 2">
          <a:extLst>
            <a:ext uri="{FF2B5EF4-FFF2-40B4-BE49-F238E27FC236}">
              <a16:creationId xmlns:a16="http://schemas.microsoft.com/office/drawing/2014/main" id="{740E8973-97F1-4612-A546-558B62ADCE66}"/>
            </a:ext>
          </a:extLst>
        </xdr:cNvPr>
        <xdr:cNvSpPr>
          <a:spLocks noChangeArrowheads="1"/>
        </xdr:cNvSpPr>
      </xdr:nvSpPr>
      <xdr:spPr bwMode="auto">
        <a:xfrm>
          <a:off x="443865" y="121920"/>
          <a:ext cx="2470785" cy="95440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800" b="1" i="1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rtl="0"/>
          <a:endParaRPr lang="fr-FR" sz="1100" b="1" i="1">
            <a:latin typeface="+mn-lt"/>
            <a:ea typeface="+mn-ea"/>
            <a:cs typeface="+mn-cs"/>
          </a:endParaRPr>
        </a:p>
        <a:p>
          <a:pPr algn="ctr" rtl="0" eaLnBrk="1" fontAlgn="auto" latinLnBrk="0" hangingPunct="1"/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MINISTERE  DE  L'ECONOMIE  ET </a:t>
          </a:r>
        </a:p>
        <a:p>
          <a:pPr algn="ctr" rtl="0" eaLnBrk="1" fontAlgn="auto" latinLnBrk="0" hangingPunct="1"/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marL="0" indent="0"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marL="0" indent="0" algn="ctr" rtl="0">
            <a:defRPr sz="1000"/>
          </a:pPr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INSTITUT NATIONAL  DE  LA  STATISTIQUE</a:t>
          </a:r>
        </a:p>
        <a:p>
          <a:pPr marL="0" indent="0"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marL="0" indent="0" algn="ctr" rtl="0">
            <a:defRPr sz="1000"/>
          </a:pPr>
          <a:r>
            <a:rPr lang="fr-FR" sz="800" b="1" i="1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20/53/02</a:t>
          </a:r>
        </a:p>
        <a:p>
          <a:pPr algn="ctr" rtl="0">
            <a:defRPr sz="1000"/>
          </a:pPr>
          <a:endParaRPr lang="fr-FR" sz="8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fr-FR" sz="8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fr-FR" sz="800" b="1" i="1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47627</xdr:colOff>
      <xdr:row>0</xdr:row>
      <xdr:rowOff>175261</xdr:rowOff>
    </xdr:from>
    <xdr:to>
      <xdr:col>2</xdr:col>
      <xdr:colOff>200026</xdr:colOff>
      <xdr:row>5</xdr:row>
      <xdr:rowOff>47625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BC7C2779-0E0A-470A-9C29-FBC93E75FFCF}"/>
            </a:ext>
          </a:extLst>
        </xdr:cNvPr>
        <xdr:cNvSpPr txBox="1">
          <a:spLocks noChangeArrowheads="1"/>
        </xdr:cNvSpPr>
      </xdr:nvSpPr>
      <xdr:spPr bwMode="auto">
        <a:xfrm>
          <a:off x="542927" y="175261"/>
          <a:ext cx="2428874" cy="8248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>
            <a:defRPr sz="1000"/>
          </a:pPr>
          <a:endParaRPr lang="fr-FR" sz="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  MINISTERE  DE  L'ECONOMIE  ET </a:t>
          </a: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INSTITUT NATIONAL DE LA STATISTIQUE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99061</xdr:rowOff>
    </xdr:from>
    <xdr:to>
      <xdr:col>2</xdr:col>
      <xdr:colOff>95250</xdr:colOff>
      <xdr:row>5</xdr:row>
      <xdr:rowOff>38101</xdr:rowOff>
    </xdr:to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4458978F-8DE5-4E4B-A4B7-A982F7B0BE35}"/>
            </a:ext>
          </a:extLst>
        </xdr:cNvPr>
        <xdr:cNvSpPr txBox="1">
          <a:spLocks noChangeArrowheads="1"/>
        </xdr:cNvSpPr>
      </xdr:nvSpPr>
      <xdr:spPr bwMode="auto">
        <a:xfrm>
          <a:off x="342900" y="99061"/>
          <a:ext cx="2286000" cy="8915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REPUBLIQUE TUNISIENNE</a:t>
          </a:r>
        </a:p>
        <a:p>
          <a:pPr algn="ctr" rtl="0">
            <a:defRPr sz="1000"/>
          </a:pPr>
          <a:endParaRPr lang="fr-FR" sz="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  MINISTERE  DE  L'ECONOMIE  ET </a:t>
          </a:r>
        </a:p>
        <a:p>
          <a:pPr algn="ctr" rtl="0" eaLnBrk="1" fontAlgn="auto" latinLnBrk="0" hangingPunct="1"/>
          <a:r>
            <a:rPr lang="fr-FR" sz="8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 LA PLANIFICATION</a:t>
          </a:r>
        </a:p>
        <a:p>
          <a:pPr algn="ctr" rtl="0">
            <a:defRPr sz="1000"/>
          </a:pPr>
          <a:endParaRPr lang="fr-FR" sz="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INSTITUT  NATIONAL  DE LA STATISTIQUE</a:t>
          </a:r>
        </a:p>
        <a:p>
          <a:pPr algn="ctr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20/53/02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9"/>
  <sheetViews>
    <sheetView tabSelected="1" workbookViewId="0">
      <selection activeCell="B9" sqref="B9:G9"/>
    </sheetView>
  </sheetViews>
  <sheetFormatPr baseColWidth="10" defaultColWidth="9.109375" defaultRowHeight="14.4" x14ac:dyDescent="0.3"/>
  <cols>
    <col min="1" max="1" width="5.109375" customWidth="1"/>
    <col min="2" max="2" width="25.33203125" customWidth="1"/>
    <col min="3" max="7" width="12.33203125" customWidth="1"/>
  </cols>
  <sheetData>
    <row r="1" spans="2:8" ht="18" customHeight="1" x14ac:dyDescent="0.3"/>
    <row r="5" spans="2:8" ht="16.8" x14ac:dyDescent="0.3">
      <c r="F5" s="78"/>
    </row>
    <row r="6" spans="2:8" ht="16.8" x14ac:dyDescent="0.3">
      <c r="F6" s="78"/>
    </row>
    <row r="7" spans="2:8" ht="16.8" x14ac:dyDescent="0.3">
      <c r="F7" s="78"/>
    </row>
    <row r="8" spans="2:8" ht="16.8" x14ac:dyDescent="0.3">
      <c r="F8" s="78"/>
    </row>
    <row r="9" spans="2:8" ht="15.6" x14ac:dyDescent="0.3">
      <c r="B9" s="154" t="s">
        <v>50</v>
      </c>
      <c r="C9" s="154"/>
      <c r="D9" s="154"/>
      <c r="E9" s="154"/>
      <c r="F9" s="154"/>
      <c r="G9" s="154"/>
      <c r="H9" s="97"/>
    </row>
    <row r="10" spans="2:8" ht="17.399999999999999" x14ac:dyDescent="0.3">
      <c r="B10" s="79" t="s">
        <v>51</v>
      </c>
      <c r="C10" s="20"/>
      <c r="D10" s="80"/>
      <c r="E10" s="44"/>
      <c r="F10" s="81"/>
      <c r="G10" s="44"/>
      <c r="H10" s="18"/>
    </row>
    <row r="11" spans="2:8" ht="12.75" customHeight="1" thickBot="1" x14ac:dyDescent="0.35">
      <c r="B11" s="79"/>
      <c r="C11" s="79"/>
      <c r="D11" s="79"/>
      <c r="E11" s="44"/>
      <c r="F11" s="78"/>
      <c r="G11" s="44"/>
      <c r="H11" s="18"/>
    </row>
    <row r="12" spans="2:8" ht="17.25" customHeight="1" thickBot="1" x14ac:dyDescent="0.35">
      <c r="B12" s="151" t="s">
        <v>71</v>
      </c>
      <c r="C12" s="152"/>
      <c r="D12" s="152"/>
      <c r="E12" s="152"/>
      <c r="F12" s="152"/>
      <c r="G12" s="153"/>
      <c r="H12" s="18"/>
    </row>
    <row r="13" spans="2:8" x14ac:dyDescent="0.3">
      <c r="B13" s="82"/>
      <c r="C13" s="82"/>
      <c r="D13" s="82"/>
      <c r="E13" s="83"/>
      <c r="F13" s="83"/>
      <c r="G13" s="83"/>
      <c r="H13" s="18"/>
    </row>
    <row r="14" spans="2:8" x14ac:dyDescent="0.3">
      <c r="B14" s="147" t="s">
        <v>52</v>
      </c>
      <c r="C14" s="148"/>
      <c r="D14" s="148"/>
      <c r="E14" s="44"/>
      <c r="F14" s="44"/>
      <c r="G14" s="44"/>
      <c r="H14" s="18"/>
    </row>
    <row r="15" spans="2:8" x14ac:dyDescent="0.3">
      <c r="B15" s="18"/>
      <c r="C15" s="18"/>
      <c r="D15" s="18"/>
      <c r="E15" s="18"/>
      <c r="F15" s="18"/>
      <c r="G15" s="18"/>
      <c r="H15" s="18"/>
    </row>
    <row r="16" spans="2:8" x14ac:dyDescent="0.3">
      <c r="B16" s="84" t="s">
        <v>53</v>
      </c>
      <c r="C16" s="18"/>
      <c r="D16" s="18"/>
      <c r="E16" s="18"/>
      <c r="F16" s="18"/>
      <c r="G16" s="18"/>
    </row>
    <row r="17" spans="2:8" ht="15" thickBot="1" x14ac:dyDescent="0.35">
      <c r="B17" s="85"/>
      <c r="C17" s="18"/>
      <c r="D17" s="18"/>
      <c r="E17" s="18"/>
      <c r="F17" s="18"/>
      <c r="G17" s="18"/>
    </row>
    <row r="18" spans="2:8" ht="15.6" thickTop="1" thickBot="1" x14ac:dyDescent="0.35">
      <c r="B18" s="86"/>
      <c r="C18" s="87" t="s">
        <v>54</v>
      </c>
      <c r="D18" s="87"/>
      <c r="E18" s="88"/>
      <c r="F18" s="87" t="s">
        <v>55</v>
      </c>
      <c r="G18" s="87"/>
    </row>
    <row r="19" spans="2:8" ht="20.25" customHeight="1" thickTop="1" x14ac:dyDescent="0.3">
      <c r="B19" s="18"/>
      <c r="C19" s="89" t="s">
        <v>62</v>
      </c>
      <c r="D19" s="89" t="s">
        <v>63</v>
      </c>
      <c r="E19" s="89" t="s">
        <v>64</v>
      </c>
      <c r="F19" s="90" t="s">
        <v>3</v>
      </c>
      <c r="G19" s="90" t="s">
        <v>4</v>
      </c>
    </row>
    <row r="20" spans="2:8" x14ac:dyDescent="0.3">
      <c r="B20" s="85" t="s">
        <v>39</v>
      </c>
      <c r="C20" s="63">
        <f>C36+C44</f>
        <v>37034.886010351998</v>
      </c>
      <c r="D20" s="63">
        <f t="shared" ref="D20:E21" si="0">D36+D44</f>
        <v>36973.364027957999</v>
      </c>
      <c r="E20" s="63">
        <f t="shared" si="0"/>
        <v>40638.428741655</v>
      </c>
      <c r="F20" s="91">
        <f>(D20-C20)/C20</f>
        <v>-1.6611900027666384E-3</v>
      </c>
      <c r="G20" s="91">
        <f>(E20-D20)/D20</f>
        <v>9.9127163839503568E-2</v>
      </c>
    </row>
    <row r="21" spans="2:8" x14ac:dyDescent="0.3">
      <c r="B21" s="85" t="s">
        <v>21</v>
      </c>
      <c r="C21" s="63">
        <f>C37+C45</f>
        <v>46666.709890148006</v>
      </c>
      <c r="D21" s="63">
        <f t="shared" si="0"/>
        <v>48877.523983148996</v>
      </c>
      <c r="E21" s="63">
        <f t="shared" si="0"/>
        <v>55596.034946383996</v>
      </c>
      <c r="F21" s="91">
        <f>(D21-C21)/C21</f>
        <v>4.7374543828034556E-2</v>
      </c>
      <c r="G21" s="91">
        <f>(E21-D21)/D21</f>
        <v>0.13745604146296919</v>
      </c>
    </row>
    <row r="22" spans="2:8" x14ac:dyDescent="0.3">
      <c r="B22" s="85"/>
      <c r="C22" s="18"/>
      <c r="D22" s="18"/>
      <c r="E22" s="18"/>
      <c r="F22" s="18"/>
      <c r="G22" s="18"/>
    </row>
    <row r="23" spans="2:8" x14ac:dyDescent="0.3">
      <c r="B23" s="85" t="s">
        <v>56</v>
      </c>
      <c r="C23" s="63">
        <f>C20-C21</f>
        <v>-9631.8238797960075</v>
      </c>
      <c r="D23" s="63">
        <f>D20-D21</f>
        <v>-11904.159955190997</v>
      </c>
      <c r="E23" s="63">
        <f>E20-E21</f>
        <v>-14957.606204728996</v>
      </c>
      <c r="F23" s="92"/>
      <c r="G23" s="92"/>
    </row>
    <row r="24" spans="2:8" x14ac:dyDescent="0.3">
      <c r="B24" s="85" t="s">
        <v>57</v>
      </c>
      <c r="C24" s="93">
        <f>C20/C21</f>
        <v>0.79360396517198184</v>
      </c>
      <c r="D24" s="93">
        <f>D20/D21</f>
        <v>0.75644920231034873</v>
      </c>
      <c r="E24" s="93">
        <f>E20/E21</f>
        <v>0.73095911931212554</v>
      </c>
      <c r="F24" s="92"/>
      <c r="G24" s="92"/>
    </row>
    <row r="25" spans="2:8" x14ac:dyDescent="0.3">
      <c r="B25" s="85"/>
      <c r="C25" s="18"/>
      <c r="D25" s="18"/>
      <c r="E25" s="18"/>
      <c r="F25" s="18"/>
      <c r="G25" s="18"/>
    </row>
    <row r="26" spans="2:8" ht="15" customHeight="1" x14ac:dyDescent="0.3">
      <c r="B26" s="94"/>
      <c r="C26" s="95"/>
      <c r="D26" s="95"/>
      <c r="E26" s="95"/>
      <c r="F26" s="95"/>
      <c r="G26" s="95"/>
    </row>
    <row r="27" spans="2:8" ht="15.75" customHeight="1" x14ac:dyDescent="0.3">
      <c r="B27" s="94"/>
      <c r="C27" s="95"/>
      <c r="D27" s="95"/>
      <c r="E27" s="95"/>
      <c r="F27" s="95"/>
      <c r="G27" s="95"/>
    </row>
    <row r="28" spans="2:8" x14ac:dyDescent="0.3">
      <c r="B28" s="85"/>
      <c r="C28" s="18"/>
      <c r="D28" s="18"/>
      <c r="E28" s="18"/>
      <c r="F28" s="18"/>
      <c r="G28" s="18"/>
    </row>
    <row r="29" spans="2:8" x14ac:dyDescent="0.3">
      <c r="B29" s="147" t="s">
        <v>58</v>
      </c>
      <c r="C29" s="44"/>
      <c r="D29" s="44"/>
      <c r="E29" s="44"/>
      <c r="F29" s="44"/>
      <c r="G29" s="44"/>
    </row>
    <row r="30" spans="2:8" ht="15" thickBot="1" x14ac:dyDescent="0.35">
      <c r="B30" s="85"/>
      <c r="C30" s="18"/>
      <c r="D30" s="18"/>
      <c r="E30" s="18"/>
      <c r="F30" s="18"/>
      <c r="G30" s="18"/>
    </row>
    <row r="31" spans="2:8" ht="15.6" thickTop="1" thickBot="1" x14ac:dyDescent="0.35">
      <c r="B31" s="86"/>
      <c r="C31" s="87" t="s">
        <v>54</v>
      </c>
      <c r="D31" s="87"/>
      <c r="E31" s="87"/>
      <c r="F31" s="87" t="s">
        <v>55</v>
      </c>
      <c r="G31" s="87"/>
    </row>
    <row r="32" spans="2:8" ht="20.25" customHeight="1" thickTop="1" x14ac:dyDescent="0.3">
      <c r="B32" s="18"/>
      <c r="C32" s="89" t="s">
        <v>62</v>
      </c>
      <c r="D32" s="89" t="s">
        <v>63</v>
      </c>
      <c r="E32" s="89" t="s">
        <v>64</v>
      </c>
      <c r="F32" s="90" t="s">
        <v>3</v>
      </c>
      <c r="G32" s="90" t="s">
        <v>4</v>
      </c>
      <c r="H32" s="66"/>
    </row>
    <row r="33" spans="2:8" x14ac:dyDescent="0.3">
      <c r="B33" s="18"/>
      <c r="C33" s="18"/>
      <c r="D33" s="18"/>
      <c r="E33" s="18"/>
      <c r="F33" s="18"/>
      <c r="G33" s="18"/>
      <c r="H33" s="18"/>
    </row>
    <row r="34" spans="2:8" x14ac:dyDescent="0.3">
      <c r="B34" s="84" t="s">
        <v>59</v>
      </c>
      <c r="C34" s="18"/>
      <c r="D34" s="18"/>
      <c r="E34" s="18"/>
      <c r="F34" s="18"/>
      <c r="G34" s="18"/>
      <c r="H34" s="18"/>
    </row>
    <row r="35" spans="2:8" x14ac:dyDescent="0.3">
      <c r="B35" s="18"/>
      <c r="C35" s="18"/>
      <c r="D35" s="18"/>
      <c r="E35" s="18"/>
      <c r="F35" s="18"/>
      <c r="G35" s="18"/>
      <c r="H35" s="18"/>
    </row>
    <row r="36" spans="2:8" x14ac:dyDescent="0.3">
      <c r="B36" s="85" t="s">
        <v>39</v>
      </c>
      <c r="C36" s="63">
        <v>11797.667209042</v>
      </c>
      <c r="D36" s="63">
        <v>10114.494304983</v>
      </c>
      <c r="E36" s="63">
        <v>11886.119434325999</v>
      </c>
      <c r="F36" s="91">
        <f>(D36-C36)/C36</f>
        <v>-0.1426699765500232</v>
      </c>
      <c r="G36" s="91">
        <f>(E36-D36)/D36</f>
        <v>0.17515706430030734</v>
      </c>
      <c r="H36" s="18"/>
    </row>
    <row r="37" spans="2:8" x14ac:dyDescent="0.3">
      <c r="B37" s="85" t="s">
        <v>21</v>
      </c>
      <c r="C37" s="63">
        <v>31945.972071111002</v>
      </c>
      <c r="D37" s="63">
        <v>33038.571394175997</v>
      </c>
      <c r="E37" s="63">
        <v>38611.956064122998</v>
      </c>
      <c r="F37" s="91">
        <f>(D37-C37)/C37</f>
        <v>3.4201473682907303E-2</v>
      </c>
      <c r="G37" s="91">
        <f>(E37-D37)/D37</f>
        <v>0.16869327076683077</v>
      </c>
    </row>
    <row r="38" spans="2:8" x14ac:dyDescent="0.3">
      <c r="B38" s="85"/>
      <c r="C38" s="18"/>
      <c r="D38" s="18"/>
      <c r="E38" s="18"/>
      <c r="F38" s="18"/>
      <c r="G38" s="18"/>
    </row>
    <row r="39" spans="2:8" x14ac:dyDescent="0.3">
      <c r="B39" s="85" t="s">
        <v>56</v>
      </c>
      <c r="C39" s="63">
        <f>C36-C37</f>
        <v>-20148.304862069002</v>
      </c>
      <c r="D39" s="63">
        <f>D36-D37</f>
        <v>-22924.077089192997</v>
      </c>
      <c r="E39" s="63">
        <f>E36-E37</f>
        <v>-26725.836629796999</v>
      </c>
      <c r="F39" s="96"/>
      <c r="G39" s="18"/>
    </row>
    <row r="40" spans="2:8" x14ac:dyDescent="0.3">
      <c r="B40" s="85" t="s">
        <v>57</v>
      </c>
      <c r="C40" s="93">
        <f>C36/C37</f>
        <v>0.36930061739178455</v>
      </c>
      <c r="D40" s="93">
        <f>D36/D37</f>
        <v>0.30614199943179055</v>
      </c>
      <c r="E40" s="93">
        <f>E36/E37</f>
        <v>0.30783520561834998</v>
      </c>
      <c r="F40" s="18"/>
      <c r="G40" s="18"/>
    </row>
    <row r="41" spans="2:8" x14ac:dyDescent="0.3">
      <c r="B41" s="18"/>
      <c r="D41" s="18"/>
      <c r="E41" s="18"/>
      <c r="F41" s="18"/>
      <c r="G41" s="18"/>
    </row>
    <row r="42" spans="2:8" x14ac:dyDescent="0.3">
      <c r="B42" s="84" t="s">
        <v>60</v>
      </c>
      <c r="D42" s="18"/>
      <c r="E42" s="18"/>
      <c r="F42" s="18"/>
      <c r="G42" s="18"/>
    </row>
    <row r="43" spans="2:8" x14ac:dyDescent="0.3">
      <c r="B43" s="18"/>
      <c r="D43" s="18"/>
      <c r="E43" s="18"/>
      <c r="F43" s="18"/>
      <c r="G43" s="18"/>
    </row>
    <row r="44" spans="2:8" x14ac:dyDescent="0.3">
      <c r="B44" s="85" t="s">
        <v>39</v>
      </c>
      <c r="C44" s="63">
        <v>25237.218801310002</v>
      </c>
      <c r="D44" s="63">
        <v>26858.869722975003</v>
      </c>
      <c r="E44" s="63">
        <v>28752.309307329</v>
      </c>
      <c r="F44" s="91">
        <f>(D44-C44)/C44</f>
        <v>6.4256324535286166E-2</v>
      </c>
      <c r="G44" s="91">
        <f>(E44-D44)/D44</f>
        <v>7.049587729800684E-2</v>
      </c>
    </row>
    <row r="45" spans="2:8" x14ac:dyDescent="0.3">
      <c r="B45" s="85" t="s">
        <v>21</v>
      </c>
      <c r="C45" s="63">
        <v>14720.737819037</v>
      </c>
      <c r="D45" s="63">
        <v>15838.952588973001</v>
      </c>
      <c r="E45" s="63">
        <v>16984.078882260997</v>
      </c>
      <c r="F45" s="91">
        <f>(D45-C45)/C45</f>
        <v>7.5961869824888464E-2</v>
      </c>
      <c r="G45" s="91">
        <f>(E45-D45)/D45</f>
        <v>7.2298107267852255E-2</v>
      </c>
    </row>
    <row r="46" spans="2:8" x14ac:dyDescent="0.3">
      <c r="B46" s="85"/>
      <c r="C46" s="18"/>
      <c r="D46" s="18"/>
      <c r="E46" s="18"/>
      <c r="F46" s="18"/>
      <c r="G46" s="18"/>
    </row>
    <row r="47" spans="2:8" x14ac:dyDescent="0.3">
      <c r="B47" s="85" t="s">
        <v>56</v>
      </c>
      <c r="C47" s="63">
        <f>C44-C45</f>
        <v>10516.480982273002</v>
      </c>
      <c r="D47" s="63">
        <f t="shared" ref="D47" si="1">D44-D45</f>
        <v>11019.917134002002</v>
      </c>
      <c r="E47" s="63">
        <f>E44-E45</f>
        <v>11768.230425068003</v>
      </c>
      <c r="F47" s="18"/>
      <c r="G47" s="18"/>
    </row>
    <row r="48" spans="2:8" x14ac:dyDescent="0.3">
      <c r="B48" s="85" t="s">
        <v>57</v>
      </c>
      <c r="C48" s="93">
        <f>C44/C45</f>
        <v>1.7143990411046508</v>
      </c>
      <c r="D48" s="93">
        <f>D44/D45</f>
        <v>1.6957478451999417</v>
      </c>
      <c r="E48" s="93">
        <f>E44/E45</f>
        <v>1.6928977724755694</v>
      </c>
      <c r="F48" s="18"/>
      <c r="G48" s="18"/>
    </row>
    <row r="49" spans="2:7" x14ac:dyDescent="0.3">
      <c r="B49" s="18"/>
      <c r="D49" s="18"/>
      <c r="E49" s="18"/>
      <c r="F49" s="18"/>
      <c r="G49" s="18"/>
    </row>
  </sheetData>
  <mergeCells count="2">
    <mergeCell ref="B12:G12"/>
    <mergeCell ref="B9:G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C8C2-36D6-4D7C-9217-E3E76B11E736}">
  <sheetPr>
    <pageSetUpPr fitToPage="1"/>
  </sheetPr>
  <dimension ref="B2:G54"/>
  <sheetViews>
    <sheetView workbookViewId="0">
      <selection activeCell="B8" sqref="B8:G8"/>
    </sheetView>
  </sheetViews>
  <sheetFormatPr baseColWidth="10" defaultRowHeight="14.4" x14ac:dyDescent="0.3"/>
  <cols>
    <col min="1" max="1" width="5.33203125" customWidth="1"/>
    <col min="2" max="2" width="32" customWidth="1"/>
    <col min="3" max="7" width="12.33203125" customWidth="1"/>
  </cols>
  <sheetData>
    <row r="2" spans="2:7" x14ac:dyDescent="0.3">
      <c r="B2" s="1"/>
      <c r="C2" s="2"/>
      <c r="D2" s="2"/>
      <c r="E2" s="2"/>
      <c r="F2" s="2"/>
      <c r="G2" s="2"/>
    </row>
    <row r="3" spans="2:7" x14ac:dyDescent="0.3">
      <c r="B3" s="1"/>
      <c r="C3" s="2"/>
      <c r="D3" s="2"/>
      <c r="E3" s="2"/>
      <c r="F3" s="2"/>
      <c r="G3" s="2"/>
    </row>
    <row r="4" spans="2:7" x14ac:dyDescent="0.3">
      <c r="B4" s="1"/>
      <c r="C4" s="2"/>
      <c r="D4" s="2"/>
      <c r="E4" s="2"/>
      <c r="F4" s="2"/>
      <c r="G4" s="2"/>
    </row>
    <row r="5" spans="2:7" x14ac:dyDescent="0.3">
      <c r="B5" s="1"/>
      <c r="C5" s="2"/>
      <c r="D5" s="2"/>
      <c r="E5" s="2"/>
      <c r="F5" s="2"/>
      <c r="G5" s="2"/>
    </row>
    <row r="6" spans="2:7" x14ac:dyDescent="0.3">
      <c r="B6" s="1"/>
      <c r="C6" s="2"/>
      <c r="D6" s="2"/>
      <c r="E6" s="2"/>
      <c r="F6" s="2"/>
      <c r="G6" s="2"/>
    </row>
    <row r="7" spans="2:7" x14ac:dyDescent="0.3">
      <c r="B7" s="1"/>
      <c r="C7" s="2"/>
      <c r="D7" s="2"/>
      <c r="E7" s="2"/>
      <c r="F7" s="2"/>
      <c r="G7" s="2"/>
    </row>
    <row r="8" spans="2:7" ht="17.399999999999999" x14ac:dyDescent="0.3">
      <c r="B8" s="155" t="s">
        <v>0</v>
      </c>
      <c r="C8" s="155"/>
      <c r="D8" s="155"/>
      <c r="E8" s="155"/>
      <c r="F8" s="155"/>
      <c r="G8" s="155"/>
    </row>
    <row r="9" spans="2:7" x14ac:dyDescent="0.3">
      <c r="B9" s="3"/>
      <c r="C9" s="98"/>
      <c r="D9" s="98"/>
      <c r="E9" s="98"/>
      <c r="F9" s="98"/>
      <c r="G9" s="98"/>
    </row>
    <row r="10" spans="2:7" x14ac:dyDescent="0.3">
      <c r="B10" s="3"/>
      <c r="C10" s="145"/>
      <c r="D10" s="145"/>
      <c r="E10" s="145"/>
      <c r="F10" s="145"/>
      <c r="G10" s="145"/>
    </row>
    <row r="11" spans="2:7" x14ac:dyDescent="0.3">
      <c r="B11" s="4" t="s">
        <v>1</v>
      </c>
      <c r="C11" s="4" t="s">
        <v>70</v>
      </c>
      <c r="D11" s="4" t="s">
        <v>70</v>
      </c>
      <c r="E11" s="4" t="s">
        <v>70</v>
      </c>
      <c r="F11" s="99" t="s">
        <v>2</v>
      </c>
      <c r="G11" s="99"/>
    </row>
    <row r="12" spans="2:7" x14ac:dyDescent="0.3">
      <c r="B12" s="100"/>
      <c r="C12" s="4">
        <v>2024</v>
      </c>
      <c r="D12" s="4">
        <v>2025</v>
      </c>
      <c r="E12" s="4">
        <v>2026</v>
      </c>
      <c r="F12" s="4" t="s">
        <v>3</v>
      </c>
      <c r="G12" s="4" t="s">
        <v>4</v>
      </c>
    </row>
    <row r="13" spans="2:7" x14ac:dyDescent="0.3">
      <c r="B13" s="3"/>
      <c r="C13" s="3"/>
      <c r="D13" s="3"/>
      <c r="E13" s="3"/>
      <c r="F13" s="3"/>
      <c r="G13" s="3"/>
    </row>
    <row r="14" spans="2:7" x14ac:dyDescent="0.3">
      <c r="B14" s="5" t="s">
        <v>5</v>
      </c>
      <c r="C14" s="3"/>
      <c r="D14" s="3"/>
      <c r="E14" s="3"/>
      <c r="F14" s="3"/>
      <c r="G14" s="3"/>
    </row>
    <row r="15" spans="2:7" x14ac:dyDescent="0.3">
      <c r="B15" s="6" t="s">
        <v>6</v>
      </c>
      <c r="C15" s="8">
        <v>5713.7207438699998</v>
      </c>
      <c r="D15" s="8">
        <v>4603.7441675620003</v>
      </c>
      <c r="E15" s="8">
        <v>5679.5906929590001</v>
      </c>
      <c r="F15" s="7">
        <f>+(D15-C15)/C15</f>
        <v>-0.19426510781067566</v>
      </c>
      <c r="G15" s="7">
        <f>+(E15-D15)/D15</f>
        <v>0.23368946801549459</v>
      </c>
    </row>
    <row r="16" spans="2:7" x14ac:dyDescent="0.3">
      <c r="B16" s="6" t="s">
        <v>7</v>
      </c>
      <c r="C16" s="8">
        <v>3984.5216882479999</v>
      </c>
      <c r="D16" s="8">
        <v>3779.9701051000002</v>
      </c>
      <c r="E16" s="8">
        <v>4672.9619468820001</v>
      </c>
      <c r="F16" s="7">
        <f>+(D16-C16)/C16</f>
        <v>-5.1336546554962129E-2</v>
      </c>
      <c r="G16" s="7">
        <f>+(E16-D16)/D16</f>
        <v>0.23624309636130722</v>
      </c>
    </row>
    <row r="17" spans="2:7" x14ac:dyDescent="0.3">
      <c r="B17" s="3"/>
      <c r="C17" s="3"/>
      <c r="D17" s="3"/>
      <c r="E17" s="3"/>
      <c r="F17" s="3"/>
      <c r="G17" s="3"/>
    </row>
    <row r="18" spans="2:7" x14ac:dyDescent="0.3">
      <c r="B18" s="6" t="s">
        <v>8</v>
      </c>
      <c r="C18" s="8">
        <f>+C15-C16</f>
        <v>1729.1990556219998</v>
      </c>
      <c r="D18" s="8">
        <f>+D15-D16</f>
        <v>823.77406246200007</v>
      </c>
      <c r="E18" s="8">
        <f>+E15-E16</f>
        <v>1006.628746077</v>
      </c>
      <c r="F18" s="3"/>
      <c r="G18" s="3"/>
    </row>
    <row r="19" spans="2:7" x14ac:dyDescent="0.3">
      <c r="B19" s="6" t="s">
        <v>9</v>
      </c>
      <c r="C19" s="7">
        <f>+C15/C16</f>
        <v>1.4339790797781631</v>
      </c>
      <c r="D19" s="7">
        <f>+D15/D16</f>
        <v>1.2179313697085989</v>
      </c>
      <c r="E19" s="7">
        <f>+E15/E16</f>
        <v>1.2154155667260818</v>
      </c>
      <c r="F19" s="3"/>
      <c r="G19" s="3"/>
    </row>
    <row r="20" spans="2:7" x14ac:dyDescent="0.3">
      <c r="B20" s="3"/>
      <c r="C20" s="3"/>
      <c r="D20" s="3"/>
      <c r="E20" s="3"/>
      <c r="F20" s="3"/>
      <c r="G20" s="3"/>
    </row>
    <row r="21" spans="2:7" x14ac:dyDescent="0.3">
      <c r="B21" s="5" t="s">
        <v>10</v>
      </c>
      <c r="C21" s="3"/>
      <c r="D21" s="3"/>
      <c r="E21" s="3"/>
      <c r="F21" s="3"/>
      <c r="G21" s="3"/>
    </row>
    <row r="22" spans="2:7" x14ac:dyDescent="0.3">
      <c r="B22" s="6" t="s">
        <v>6</v>
      </c>
      <c r="C22" s="8">
        <v>11524.747451775</v>
      </c>
      <c r="D22" s="8">
        <v>13105.176963266</v>
      </c>
      <c r="E22" s="8">
        <v>14637.168480730001</v>
      </c>
      <c r="F22" s="7">
        <f>+(D22-C22)/C22</f>
        <v>0.13713354831455227</v>
      </c>
      <c r="G22" s="7">
        <f>+(E22-D22)/D22</f>
        <v>0.1168997199929612</v>
      </c>
    </row>
    <row r="23" spans="2:7" x14ac:dyDescent="0.3">
      <c r="B23" s="6" t="s">
        <v>7</v>
      </c>
      <c r="C23" s="8">
        <v>15860.242405109</v>
      </c>
      <c r="D23" s="8">
        <v>16905.602788755998</v>
      </c>
      <c r="E23" s="8">
        <v>18407.844660835999</v>
      </c>
      <c r="F23" s="7">
        <f>+(D23-C23)/C23</f>
        <v>6.591074442281282E-2</v>
      </c>
      <c r="G23" s="7">
        <f>+(E23-D23)/D23</f>
        <v>8.8860592009126715E-2</v>
      </c>
    </row>
    <row r="24" spans="2:7" x14ac:dyDescent="0.3">
      <c r="B24" s="9"/>
      <c r="C24" s="3"/>
      <c r="D24" s="3"/>
      <c r="E24" s="3"/>
      <c r="F24" s="3"/>
      <c r="G24" s="3"/>
    </row>
    <row r="25" spans="2:7" x14ac:dyDescent="0.3">
      <c r="B25" s="6" t="s">
        <v>8</v>
      </c>
      <c r="C25" s="8">
        <f>+C22-C23</f>
        <v>-4335.4949533340005</v>
      </c>
      <c r="D25" s="8">
        <f>+D22-D23</f>
        <v>-3800.4258254899978</v>
      </c>
      <c r="E25" s="8">
        <f>+E22-E23</f>
        <v>-3770.6761801059984</v>
      </c>
      <c r="F25" s="3"/>
      <c r="G25" s="3"/>
    </row>
    <row r="26" spans="2:7" x14ac:dyDescent="0.3">
      <c r="B26" s="6" t="s">
        <v>9</v>
      </c>
      <c r="C26" s="7">
        <f>+C22/C23</f>
        <v>0.72664384045369801</v>
      </c>
      <c r="D26" s="7">
        <f>+D22/D23</f>
        <v>0.77519726016408708</v>
      </c>
      <c r="E26" s="7">
        <f>+E22/E23</f>
        <v>0.79515927858037716</v>
      </c>
      <c r="F26" s="3"/>
      <c r="G26" s="3"/>
    </row>
    <row r="27" spans="2:7" x14ac:dyDescent="0.3">
      <c r="B27" s="3"/>
      <c r="C27" s="3"/>
      <c r="D27" s="3"/>
      <c r="E27" s="3"/>
      <c r="F27" s="3"/>
      <c r="G27" s="3"/>
    </row>
    <row r="28" spans="2:7" x14ac:dyDescent="0.3">
      <c r="B28" s="5" t="s">
        <v>11</v>
      </c>
      <c r="C28" s="3"/>
      <c r="D28" s="3"/>
      <c r="E28" s="3"/>
      <c r="F28" s="3"/>
      <c r="G28" s="3"/>
    </row>
    <row r="29" spans="2:7" x14ac:dyDescent="0.3">
      <c r="B29" s="6" t="s">
        <v>6</v>
      </c>
      <c r="C29" s="8">
        <v>6913.3185997259998</v>
      </c>
      <c r="D29" s="8">
        <v>7036.6022003629996</v>
      </c>
      <c r="E29" s="8">
        <v>7014.1550447950003</v>
      </c>
      <c r="F29" s="7">
        <f>+(D29-C29)/C29</f>
        <v>1.7832767123141992E-2</v>
      </c>
      <c r="G29" s="7">
        <f>+(E29-D29)/D29</f>
        <v>-3.1900560709316921E-3</v>
      </c>
    </row>
    <row r="30" spans="2:7" x14ac:dyDescent="0.3">
      <c r="B30" s="6" t="s">
        <v>7</v>
      </c>
      <c r="C30" s="8">
        <v>7586.0416403879999</v>
      </c>
      <c r="D30" s="8">
        <v>8996.2285457180005</v>
      </c>
      <c r="E30" s="8">
        <v>9643.7923867520003</v>
      </c>
      <c r="F30" s="7">
        <f>+(D30-C30)/C30</f>
        <v>0.18589232331947422</v>
      </c>
      <c r="G30" s="7">
        <f>+(E30-D30)/D30</f>
        <v>7.1981701859077984E-2</v>
      </c>
    </row>
    <row r="31" spans="2:7" x14ac:dyDescent="0.3">
      <c r="B31" s="9"/>
      <c r="C31" s="3"/>
      <c r="D31" s="3"/>
      <c r="E31" s="3"/>
      <c r="F31" s="3"/>
      <c r="G31" s="3"/>
    </row>
    <row r="32" spans="2:7" x14ac:dyDescent="0.3">
      <c r="B32" s="6" t="s">
        <v>8</v>
      </c>
      <c r="C32" s="8">
        <f>+C29-C30</f>
        <v>-672.72304066200013</v>
      </c>
      <c r="D32" s="8">
        <f>+D29-D30</f>
        <v>-1959.6263453550009</v>
      </c>
      <c r="E32" s="8">
        <f>+E29-E30</f>
        <v>-2629.637341957</v>
      </c>
      <c r="F32" s="3"/>
      <c r="G32" s="3"/>
    </row>
    <row r="33" spans="2:7" x14ac:dyDescent="0.3">
      <c r="B33" s="6" t="s">
        <v>9</v>
      </c>
      <c r="C33" s="7">
        <f>+C29/C30</f>
        <v>0.91132094014875553</v>
      </c>
      <c r="D33" s="7">
        <f>+D29/D30</f>
        <v>0.78217245867016816</v>
      </c>
      <c r="E33" s="7">
        <f>+E29/E30</f>
        <v>0.72732331467759292</v>
      </c>
      <c r="F33" s="3"/>
      <c r="G33" s="3"/>
    </row>
    <row r="34" spans="2:7" x14ac:dyDescent="0.3">
      <c r="B34" s="5"/>
      <c r="C34" s="3"/>
      <c r="D34" s="3"/>
      <c r="E34" s="3"/>
      <c r="F34" s="3"/>
      <c r="G34" s="3"/>
    </row>
    <row r="35" spans="2:7" x14ac:dyDescent="0.3">
      <c r="B35" s="5" t="s">
        <v>12</v>
      </c>
      <c r="C35" s="3"/>
      <c r="D35" s="3"/>
      <c r="E35" s="3"/>
      <c r="F35" s="3"/>
      <c r="G35" s="3"/>
    </row>
    <row r="36" spans="2:7" x14ac:dyDescent="0.3">
      <c r="B36" s="6" t="s">
        <v>6</v>
      </c>
      <c r="C36" s="8">
        <v>10717.476159059001</v>
      </c>
      <c r="D36" s="8">
        <v>10816.532261065</v>
      </c>
      <c r="E36" s="8">
        <v>11144.414672782999</v>
      </c>
      <c r="F36" s="7">
        <f>+(D36-C36)/C36</f>
        <v>9.242484007979045E-3</v>
      </c>
      <c r="G36" s="7">
        <f>+(E36-D36)/D36</f>
        <v>3.0313080366638306E-2</v>
      </c>
    </row>
    <row r="37" spans="2:7" x14ac:dyDescent="0.3">
      <c r="B37" s="6" t="s">
        <v>7</v>
      </c>
      <c r="C37" s="8">
        <v>10478.558378162999</v>
      </c>
      <c r="D37" s="8">
        <v>11747.245897149</v>
      </c>
      <c r="E37" s="8">
        <v>12762.218087222</v>
      </c>
      <c r="F37" s="7">
        <f>+(D37-C37)/C37</f>
        <v>0.12107462431377077</v>
      </c>
      <c r="G37" s="7">
        <f>+(E37-D37)/D37</f>
        <v>8.6400863569164668E-2</v>
      </c>
    </row>
    <row r="38" spans="2:7" x14ac:dyDescent="0.3">
      <c r="B38" s="9"/>
      <c r="C38" s="3"/>
      <c r="D38" s="3"/>
      <c r="E38" s="3"/>
      <c r="F38" s="3"/>
      <c r="G38" s="3"/>
    </row>
    <row r="39" spans="2:7" x14ac:dyDescent="0.3">
      <c r="B39" s="6" t="s">
        <v>8</v>
      </c>
      <c r="C39" s="8">
        <f>+C36-C37</f>
        <v>238.9177808960012</v>
      </c>
      <c r="D39" s="8">
        <f>+D36-D37</f>
        <v>-930.71363608399952</v>
      </c>
      <c r="E39" s="8">
        <f>+E36-E37</f>
        <v>-1617.8034144390003</v>
      </c>
      <c r="F39" s="3"/>
      <c r="G39" s="3"/>
    </row>
    <row r="40" spans="2:7" x14ac:dyDescent="0.3">
      <c r="B40" s="6" t="s">
        <v>9</v>
      </c>
      <c r="C40" s="7">
        <f>+C36/C37</f>
        <v>1.0228006346172485</v>
      </c>
      <c r="D40" s="7">
        <f>+D36/D37</f>
        <v>0.92077175839914283</v>
      </c>
      <c r="E40" s="7">
        <f>+E36/E37</f>
        <v>0.8732349342894552</v>
      </c>
      <c r="F40" s="3"/>
      <c r="G40" s="3"/>
    </row>
    <row r="41" spans="2:7" x14ac:dyDescent="0.3">
      <c r="B41" s="3"/>
      <c r="C41" s="3"/>
      <c r="D41" s="3"/>
      <c r="E41" s="3"/>
      <c r="F41" s="3"/>
      <c r="G41" s="3"/>
    </row>
    <row r="42" spans="2:7" x14ac:dyDescent="0.3">
      <c r="B42" s="5" t="s">
        <v>13</v>
      </c>
      <c r="C42" s="3"/>
      <c r="D42" s="3"/>
      <c r="E42" s="3"/>
      <c r="F42" s="3"/>
      <c r="G42" s="3"/>
    </row>
    <row r="43" spans="2:7" x14ac:dyDescent="0.3">
      <c r="B43" s="6" t="s">
        <v>6</v>
      </c>
      <c r="C43" s="8">
        <v>2165.6230559219998</v>
      </c>
      <c r="D43" s="8">
        <v>1411.308435702</v>
      </c>
      <c r="E43" s="8">
        <v>2163.099850388</v>
      </c>
      <c r="F43" s="7">
        <f>+(D43-C43)/C43</f>
        <v>-0.3483129800254437</v>
      </c>
      <c r="G43" s="7">
        <f>+(E43-D43)/D43</f>
        <v>0.53269107989994469</v>
      </c>
    </row>
    <row r="44" spans="2:7" x14ac:dyDescent="0.3">
      <c r="B44" s="6" t="s">
        <v>7</v>
      </c>
      <c r="C44" s="8">
        <v>8757.3457782400001</v>
      </c>
      <c r="D44" s="8">
        <v>7448.4766464260001</v>
      </c>
      <c r="E44" s="8">
        <v>10109.217864692</v>
      </c>
      <c r="F44" s="7">
        <f>+(D44-C44)/C44</f>
        <v>-0.14945956970960769</v>
      </c>
      <c r="G44" s="7">
        <f>+(E44-D44)/D44</f>
        <v>0.35721951542168057</v>
      </c>
    </row>
    <row r="45" spans="2:7" x14ac:dyDescent="0.3">
      <c r="B45" s="9"/>
      <c r="C45" s="3"/>
      <c r="D45" s="3"/>
      <c r="E45" s="3"/>
      <c r="F45" s="3"/>
      <c r="G45" s="3"/>
    </row>
    <row r="46" spans="2:7" x14ac:dyDescent="0.3">
      <c r="B46" s="6" t="s">
        <v>8</v>
      </c>
      <c r="C46" s="8">
        <f>+C43-C44</f>
        <v>-6591.7227223179998</v>
      </c>
      <c r="D46" s="8">
        <f>+D43-D44</f>
        <v>-6037.1682107240003</v>
      </c>
      <c r="E46" s="8">
        <f>+E43-E44</f>
        <v>-7946.1180143040001</v>
      </c>
      <c r="F46" s="3"/>
      <c r="G46" s="3"/>
    </row>
    <row r="47" spans="2:7" x14ac:dyDescent="0.3">
      <c r="B47" s="6" t="s">
        <v>9</v>
      </c>
      <c r="C47" s="7">
        <f>+C43/C44</f>
        <v>0.24729217171064291</v>
      </c>
      <c r="D47" s="7">
        <f>+D43/D44</f>
        <v>0.18947611742586151</v>
      </c>
      <c r="E47" s="7">
        <f>+E43/E44</f>
        <v>0.21397301743223474</v>
      </c>
      <c r="F47" s="3"/>
      <c r="G47" s="3"/>
    </row>
    <row r="48" spans="2:7" ht="15" thickBot="1" x14ac:dyDescent="0.35">
      <c r="C48" s="3"/>
      <c r="D48" s="3"/>
      <c r="E48" s="3"/>
      <c r="F48" s="3"/>
      <c r="G48" s="3"/>
    </row>
    <row r="49" spans="2:7" x14ac:dyDescent="0.3">
      <c r="B49" s="11" t="s">
        <v>14</v>
      </c>
      <c r="C49" s="12">
        <f t="shared" ref="C49:E50" si="0">SUM(C15+C22+C29+C36+C43)</f>
        <v>37034.886010351998</v>
      </c>
      <c r="D49" s="12">
        <f t="shared" si="0"/>
        <v>36973.364027957999</v>
      </c>
      <c r="E49" s="12">
        <f t="shared" si="0"/>
        <v>40638.428741655007</v>
      </c>
      <c r="F49" s="13">
        <f>+(D49-C49)/C49</f>
        <v>-1.6611900027666384E-3</v>
      </c>
      <c r="G49" s="13">
        <f>+(E49-D49)/D49</f>
        <v>9.9127163839503762E-2</v>
      </c>
    </row>
    <row r="50" spans="2:7" x14ac:dyDescent="0.3">
      <c r="B50" s="5" t="s">
        <v>15</v>
      </c>
      <c r="C50" s="14">
        <f t="shared" si="0"/>
        <v>46666.709890147999</v>
      </c>
      <c r="D50" s="14">
        <f t="shared" si="0"/>
        <v>48877.523983149003</v>
      </c>
      <c r="E50" s="14">
        <f t="shared" si="0"/>
        <v>55596.034946383996</v>
      </c>
      <c r="F50" s="15">
        <f>+(D50-C50)/C50</f>
        <v>4.7374543828034875E-2</v>
      </c>
      <c r="G50" s="15">
        <f>+(E50-D50)/D50</f>
        <v>0.13745604146296903</v>
      </c>
    </row>
    <row r="51" spans="2:7" x14ac:dyDescent="0.3">
      <c r="B51" s="3"/>
      <c r="C51" s="3"/>
      <c r="D51" s="3"/>
      <c r="E51" s="3"/>
      <c r="F51" s="5"/>
      <c r="G51" s="5"/>
    </row>
    <row r="52" spans="2:7" x14ac:dyDescent="0.3">
      <c r="B52" s="5" t="s">
        <v>16</v>
      </c>
      <c r="C52" s="14">
        <f>+C49-C50</f>
        <v>-9631.8238797960003</v>
      </c>
      <c r="D52" s="14">
        <f>+D49-D50</f>
        <v>-11904.159955191004</v>
      </c>
      <c r="E52" s="14">
        <f>+E49-E50</f>
        <v>-14957.606204728989</v>
      </c>
      <c r="F52" s="15">
        <f>+(D52-C52)/C52</f>
        <v>0.23591960398710396</v>
      </c>
      <c r="G52" s="15">
        <f>+(E52-D52)/D52</f>
        <v>0.25650245469076377</v>
      </c>
    </row>
    <row r="53" spans="2:7" ht="15" thickBot="1" x14ac:dyDescent="0.35">
      <c r="B53" s="16" t="s">
        <v>17</v>
      </c>
      <c r="C53" s="17">
        <f>+C49/C50</f>
        <v>0.79360396517198195</v>
      </c>
      <c r="D53" s="17">
        <f>+D49/D50</f>
        <v>0.75644920231034862</v>
      </c>
      <c r="E53" s="17">
        <f>+E49/E50</f>
        <v>0.73095911931212565</v>
      </c>
      <c r="F53" s="17"/>
      <c r="G53" s="17"/>
    </row>
    <row r="54" spans="2:7" x14ac:dyDescent="0.3">
      <c r="B54" s="101"/>
      <c r="E54" s="146"/>
    </row>
  </sheetData>
  <mergeCells count="1">
    <mergeCell ref="B8:G8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4473-B271-4CF6-B2E2-4E4BE7A9E58D}">
  <sheetPr>
    <pageSetUpPr fitToPage="1"/>
  </sheetPr>
  <dimension ref="B2:M68"/>
  <sheetViews>
    <sheetView workbookViewId="0">
      <selection activeCell="B7" sqref="B7:L7"/>
    </sheetView>
  </sheetViews>
  <sheetFormatPr baseColWidth="10" defaultRowHeight="14.4" x14ac:dyDescent="0.3"/>
  <cols>
    <col min="1" max="1" width="5.109375" customWidth="1"/>
    <col min="2" max="2" width="34.109375" customWidth="1"/>
    <col min="13" max="13" width="7.6640625" customWidth="1"/>
  </cols>
  <sheetData>
    <row r="2" spans="2:12" x14ac:dyDescent="0.3">
      <c r="H2" s="10"/>
    </row>
    <row r="3" spans="2:12" x14ac:dyDescent="0.3">
      <c r="H3" s="10"/>
    </row>
    <row r="4" spans="2:12" x14ac:dyDescent="0.3">
      <c r="H4" s="10"/>
    </row>
    <row r="5" spans="2:12" x14ac:dyDescent="0.3">
      <c r="H5" s="10"/>
    </row>
    <row r="6" spans="2:12" x14ac:dyDescent="0.3">
      <c r="B6" s="18"/>
      <c r="C6" s="18"/>
      <c r="D6" s="18"/>
      <c r="E6" s="18" t="s">
        <v>18</v>
      </c>
      <c r="F6" s="18"/>
      <c r="H6" s="101"/>
      <c r="I6" s="18"/>
      <c r="J6" s="18"/>
      <c r="K6" s="18"/>
      <c r="L6" s="18"/>
    </row>
    <row r="7" spans="2:12" ht="24" customHeight="1" x14ac:dyDescent="0.3">
      <c r="B7" s="154" t="s">
        <v>19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</row>
    <row r="8" spans="2:12" ht="11.25" customHeight="1" x14ac:dyDescent="0.3">
      <c r="D8" s="19"/>
      <c r="E8" s="19"/>
      <c r="F8" s="19"/>
      <c r="H8" s="10"/>
      <c r="I8" s="19"/>
      <c r="J8" s="19"/>
      <c r="K8" s="19"/>
      <c r="L8" s="19"/>
    </row>
    <row r="9" spans="2:12" ht="15.6" x14ac:dyDescent="0.3">
      <c r="B9" s="156" t="s">
        <v>61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2:12" ht="15" thickBot="1" x14ac:dyDescent="0.35">
      <c r="B10" s="18"/>
      <c r="C10" s="18"/>
      <c r="D10" s="18"/>
      <c r="E10" s="18"/>
      <c r="F10" s="18"/>
      <c r="G10" s="18"/>
      <c r="H10" s="101"/>
      <c r="I10" s="18"/>
      <c r="J10" s="18"/>
      <c r="K10" s="18"/>
      <c r="L10" s="18"/>
    </row>
    <row r="11" spans="2:12" ht="15" thickBot="1" x14ac:dyDescent="0.35">
      <c r="B11" s="21" t="s">
        <v>20</v>
      </c>
      <c r="C11" s="102" t="s">
        <v>39</v>
      </c>
      <c r="D11" s="102"/>
      <c r="E11" s="103"/>
      <c r="F11" s="103"/>
      <c r="G11" s="104"/>
      <c r="H11" s="102" t="s">
        <v>21</v>
      </c>
      <c r="I11" s="102"/>
      <c r="J11" s="103"/>
      <c r="K11" s="103"/>
      <c r="L11" s="105"/>
    </row>
    <row r="12" spans="2:12" x14ac:dyDescent="0.3">
      <c r="B12" s="22"/>
      <c r="C12" s="106" t="s">
        <v>22</v>
      </c>
      <c r="D12" s="106"/>
      <c r="E12" s="19"/>
      <c r="F12" s="107" t="s">
        <v>23</v>
      </c>
      <c r="G12" s="107"/>
      <c r="H12" s="106" t="s">
        <v>22</v>
      </c>
      <c r="I12" s="106"/>
      <c r="J12" s="19"/>
      <c r="K12" s="107" t="s">
        <v>23</v>
      </c>
      <c r="L12" s="107"/>
    </row>
    <row r="13" spans="2:12" ht="15" thickBot="1" x14ac:dyDescent="0.35">
      <c r="B13" s="23"/>
      <c r="C13" s="24" t="s">
        <v>62</v>
      </c>
      <c r="D13" s="24" t="s">
        <v>63</v>
      </c>
      <c r="E13" s="24" t="s">
        <v>64</v>
      </c>
      <c r="F13" s="108" t="s">
        <v>3</v>
      </c>
      <c r="G13" s="108" t="s">
        <v>4</v>
      </c>
      <c r="H13" s="24" t="s">
        <v>62</v>
      </c>
      <c r="I13" s="24" t="s">
        <v>63</v>
      </c>
      <c r="J13" s="24" t="s">
        <v>64</v>
      </c>
      <c r="K13" s="108" t="s">
        <v>3</v>
      </c>
      <c r="L13" s="108" t="s">
        <v>4</v>
      </c>
    </row>
    <row r="14" spans="2:12" x14ac:dyDescent="0.3">
      <c r="B14" s="22"/>
      <c r="C14" s="25"/>
      <c r="D14" s="25"/>
      <c r="E14" s="25"/>
      <c r="F14" s="25"/>
      <c r="G14" s="26"/>
      <c r="H14" s="25"/>
      <c r="I14" s="25"/>
      <c r="J14" s="25"/>
      <c r="K14" s="25"/>
      <c r="L14" s="26"/>
    </row>
    <row r="15" spans="2:12" x14ac:dyDescent="0.3">
      <c r="B15" s="27" t="s">
        <v>24</v>
      </c>
      <c r="C15" s="28">
        <f>SUM(C16:C17)</f>
        <v>6120.0222785839997</v>
      </c>
      <c r="D15" s="28">
        <f>SUM(D16:D17)</f>
        <v>5045.9825946069996</v>
      </c>
      <c r="E15" s="28">
        <f>SUM(E16:E17)</f>
        <v>6199.0998900459999</v>
      </c>
      <c r="F15" s="29">
        <f t="shared" ref="F15:G17" si="0">(D15-C15)/C15</f>
        <v>-0.17549604153164988</v>
      </c>
      <c r="G15" s="30">
        <f t="shared" si="0"/>
        <v>0.22852185353778645</v>
      </c>
      <c r="H15" s="28">
        <f>SUM(H16:H17)</f>
        <v>5518.3297327049995</v>
      </c>
      <c r="I15" s="28">
        <f>SUM(I16:I17)</f>
        <v>5616.0711252110004</v>
      </c>
      <c r="J15" s="28">
        <f>SUM(J16:J17)</f>
        <v>6421.0499579830002</v>
      </c>
      <c r="K15" s="29">
        <f t="shared" ref="K15:L17" si="1">(I15-H15)/H15</f>
        <v>1.7712133424489952E-2</v>
      </c>
      <c r="L15" s="30">
        <f t="shared" si="1"/>
        <v>0.14333487144747586</v>
      </c>
    </row>
    <row r="16" spans="2:12" x14ac:dyDescent="0.3">
      <c r="B16" s="31" t="s">
        <v>25</v>
      </c>
      <c r="C16" s="32">
        <v>5476.654017977</v>
      </c>
      <c r="D16" s="32">
        <v>4352.480364518</v>
      </c>
      <c r="E16" s="32">
        <v>5544.3627620799998</v>
      </c>
      <c r="F16" s="33">
        <f t="shared" si="0"/>
        <v>-0.20526650939952093</v>
      </c>
      <c r="G16" s="34">
        <f t="shared" si="0"/>
        <v>0.2738398103477695</v>
      </c>
      <c r="H16" s="32">
        <v>5199.5806526529996</v>
      </c>
      <c r="I16" s="32">
        <v>5301.4260858440002</v>
      </c>
      <c r="J16" s="32">
        <v>6124.7912340299999</v>
      </c>
      <c r="K16" s="33">
        <f t="shared" si="1"/>
        <v>1.958723981693326E-2</v>
      </c>
      <c r="L16" s="34">
        <f t="shared" si="1"/>
        <v>0.15531012502175023</v>
      </c>
    </row>
    <row r="17" spans="2:12" x14ac:dyDescent="0.3">
      <c r="B17" s="31" t="s">
        <v>26</v>
      </c>
      <c r="C17" s="32">
        <v>643.36826060700002</v>
      </c>
      <c r="D17" s="32">
        <v>693.50223008900002</v>
      </c>
      <c r="E17" s="32">
        <v>654.737127966</v>
      </c>
      <c r="F17" s="33">
        <f t="shared" si="0"/>
        <v>7.7924219380514664E-2</v>
      </c>
      <c r="G17" s="34">
        <f t="shared" si="0"/>
        <v>-5.5897588271670205E-2</v>
      </c>
      <c r="H17" s="32">
        <v>318.74908005200001</v>
      </c>
      <c r="I17" s="32">
        <v>314.64503936699998</v>
      </c>
      <c r="J17" s="32">
        <v>296.25872395300001</v>
      </c>
      <c r="K17" s="33">
        <f t="shared" si="1"/>
        <v>-1.2875458916871243E-2</v>
      </c>
      <c r="L17" s="34">
        <f t="shared" si="1"/>
        <v>-5.8435103413641568E-2</v>
      </c>
    </row>
    <row r="18" spans="2:12" x14ac:dyDescent="0.3">
      <c r="B18" s="31"/>
      <c r="C18" s="32"/>
      <c r="D18" s="32"/>
      <c r="E18" s="32"/>
      <c r="F18" s="33"/>
      <c r="G18" s="34"/>
      <c r="H18" s="32"/>
      <c r="I18" s="32"/>
      <c r="J18" s="32"/>
      <c r="K18" s="33"/>
      <c r="L18" s="34"/>
    </row>
    <row r="19" spans="2:12" x14ac:dyDescent="0.3">
      <c r="B19" s="27" t="s">
        <v>27</v>
      </c>
      <c r="C19" s="28">
        <f>SUM(C20:C21)</f>
        <v>2165.6230559219998</v>
      </c>
      <c r="D19" s="28">
        <f>SUM(D20:D21)</f>
        <v>1411.308435702</v>
      </c>
      <c r="E19" s="28">
        <f>SUM(E20:E21)</f>
        <v>2163.099850388</v>
      </c>
      <c r="F19" s="29">
        <f>(D19-C19)/C19</f>
        <v>-0.3483129800254437</v>
      </c>
      <c r="G19" s="30">
        <f>(E19-D19)/D19</f>
        <v>0.53269107989994469</v>
      </c>
      <c r="H19" s="28">
        <f>SUM(H20:H21)</f>
        <v>8757.3457782400001</v>
      </c>
      <c r="I19" s="28">
        <f>SUM(I20:I21)</f>
        <v>7448.4766464260001</v>
      </c>
      <c r="J19" s="28">
        <f>SUM(J20:J21)</f>
        <v>10109.217864692</v>
      </c>
      <c r="K19" s="29">
        <f>(I19-H19)/H19</f>
        <v>-0.14945956970960769</v>
      </c>
      <c r="L19" s="30">
        <f>(J19-I19)/I19</f>
        <v>0.35721951542168057</v>
      </c>
    </row>
    <row r="20" spans="2:12" x14ac:dyDescent="0.3">
      <c r="B20" s="31" t="s">
        <v>25</v>
      </c>
      <c r="C20" s="32">
        <v>2165.6230559219998</v>
      </c>
      <c r="D20" s="32">
        <v>1411.308435702</v>
      </c>
      <c r="E20" s="32">
        <v>2163.099850388</v>
      </c>
      <c r="F20" s="33">
        <f>(D20-C20)/C20</f>
        <v>-0.3483129800254437</v>
      </c>
      <c r="G20" s="34">
        <f>(E20-D20)/D20</f>
        <v>0.53269107989994469</v>
      </c>
      <c r="H20" s="32">
        <v>8757.3457782400001</v>
      </c>
      <c r="I20" s="32">
        <v>7448.4766464260001</v>
      </c>
      <c r="J20" s="32">
        <v>10109.217864692</v>
      </c>
      <c r="K20" s="33">
        <f>(I20-H20)/H20</f>
        <v>-0.14945956970960769</v>
      </c>
      <c r="L20" s="34">
        <f>(J20-I20)/I20</f>
        <v>0.35721951542168057</v>
      </c>
    </row>
    <row r="21" spans="2:12" x14ac:dyDescent="0.3">
      <c r="B21" s="31" t="s">
        <v>26</v>
      </c>
      <c r="C21" s="32">
        <v>0</v>
      </c>
      <c r="D21" s="32">
        <v>0</v>
      </c>
      <c r="E21" s="32">
        <v>0</v>
      </c>
      <c r="F21" s="33"/>
      <c r="G21" s="34"/>
      <c r="H21" s="32">
        <v>0</v>
      </c>
      <c r="I21" s="32">
        <v>0</v>
      </c>
      <c r="J21" s="32">
        <v>0</v>
      </c>
      <c r="K21" s="33"/>
      <c r="L21" s="34"/>
    </row>
    <row r="22" spans="2:12" x14ac:dyDescent="0.3">
      <c r="B22" s="31"/>
      <c r="C22" s="32"/>
      <c r="D22" s="32"/>
      <c r="E22" s="32"/>
      <c r="F22" s="33"/>
      <c r="G22" s="34"/>
      <c r="H22" s="32"/>
      <c r="I22" s="32"/>
      <c r="J22" s="32"/>
      <c r="K22" s="33"/>
      <c r="L22" s="34"/>
    </row>
    <row r="23" spans="2:12" x14ac:dyDescent="0.3">
      <c r="B23" s="27" t="s">
        <v>28</v>
      </c>
      <c r="C23" s="28">
        <f>SUM(C24:C25)</f>
        <v>1237.870695327</v>
      </c>
      <c r="D23" s="28">
        <f>SUM(D24:D25)</f>
        <v>1344.176915341</v>
      </c>
      <c r="E23" s="28">
        <f>SUM(E24:E25)</f>
        <v>1183.786260805</v>
      </c>
      <c r="F23" s="29">
        <f>(D23-C23)/C23</f>
        <v>8.5878291177995628E-2</v>
      </c>
      <c r="G23" s="30">
        <f>(E23-D23)/D23</f>
        <v>-0.11932257778382621</v>
      </c>
      <c r="H23" s="28">
        <f>SUM(H24:H25)</f>
        <v>656.09491895300005</v>
      </c>
      <c r="I23" s="28">
        <f>SUM(I24:I25)</f>
        <v>775.52813517300001</v>
      </c>
      <c r="J23" s="28">
        <f>SUM(J24:J25)</f>
        <v>928.375426855</v>
      </c>
      <c r="K23" s="29">
        <f>(I23-H23)/H23</f>
        <v>0.18203649010206047</v>
      </c>
      <c r="L23" s="30">
        <f>(J23-I23)/I23</f>
        <v>0.1970880033229275</v>
      </c>
    </row>
    <row r="24" spans="2:12" x14ac:dyDescent="0.3">
      <c r="B24" s="31" t="s">
        <v>25</v>
      </c>
      <c r="C24" s="32">
        <v>1237.870695327</v>
      </c>
      <c r="D24" s="32">
        <v>1344.176915341</v>
      </c>
      <c r="E24" s="32">
        <v>1183.786260805</v>
      </c>
      <c r="F24" s="33">
        <f>(D24-C24)/C24</f>
        <v>8.5878291177995628E-2</v>
      </c>
      <c r="G24" s="34">
        <f>(E24-D24)/D24</f>
        <v>-0.11932257778382621</v>
      </c>
      <c r="H24" s="32">
        <v>656.09491895300005</v>
      </c>
      <c r="I24" s="32">
        <v>775.52813517300001</v>
      </c>
      <c r="J24" s="32">
        <v>928.375426855</v>
      </c>
      <c r="K24" s="33">
        <f>(I24-H24)/H24</f>
        <v>0.18203649010206047</v>
      </c>
      <c r="L24" s="34">
        <f>(J24-I24)/I24</f>
        <v>0.1970880033229275</v>
      </c>
    </row>
    <row r="25" spans="2:12" x14ac:dyDescent="0.3">
      <c r="B25" s="31" t="s">
        <v>26</v>
      </c>
      <c r="C25" s="32">
        <v>0</v>
      </c>
      <c r="D25" s="32">
        <v>0</v>
      </c>
      <c r="E25" s="32">
        <v>0</v>
      </c>
      <c r="F25" s="33"/>
      <c r="G25" s="34"/>
      <c r="H25" s="32">
        <v>0</v>
      </c>
      <c r="I25" s="32">
        <v>0</v>
      </c>
      <c r="J25" s="32">
        <v>0</v>
      </c>
      <c r="K25" s="33"/>
      <c r="L25" s="34"/>
    </row>
    <row r="26" spans="2:12" x14ac:dyDescent="0.3">
      <c r="B26" s="31"/>
      <c r="C26" s="32"/>
      <c r="D26" s="32"/>
      <c r="E26" s="32"/>
      <c r="F26" s="33"/>
      <c r="G26" s="34"/>
      <c r="H26" s="32"/>
      <c r="I26" s="32"/>
      <c r="J26" s="32"/>
      <c r="K26" s="33"/>
      <c r="L26" s="34"/>
    </row>
    <row r="27" spans="2:12" x14ac:dyDescent="0.3">
      <c r="B27" s="27" t="s">
        <v>29</v>
      </c>
      <c r="C27" s="28">
        <f>SUM(C28:C29)</f>
        <v>6711.1748710010006</v>
      </c>
      <c r="D27" s="28">
        <f>SUM(D28:D29)</f>
        <v>6696.2856402739999</v>
      </c>
      <c r="E27" s="28">
        <f>SUM(E28:E29)</f>
        <v>6456.1931879520007</v>
      </c>
      <c r="F27" s="29">
        <f t="shared" ref="F27:G29" si="2">(D27-C27)/C27</f>
        <v>-2.2185729046246606E-3</v>
      </c>
      <c r="G27" s="30">
        <f t="shared" si="2"/>
        <v>-3.5854571507223675E-2</v>
      </c>
      <c r="H27" s="28">
        <f>SUM(H28:H29)</f>
        <v>4959.0752486820002</v>
      </c>
      <c r="I27" s="28">
        <f>SUM(I28:I29)</f>
        <v>5127.1188559940001</v>
      </c>
      <c r="J27" s="28">
        <f>SUM(J28:J29)</f>
        <v>5198.8699415250003</v>
      </c>
      <c r="K27" s="127">
        <f t="shared" ref="K27:L29" si="3">(I27-H27)/H27</f>
        <v>3.3886077319891808E-2</v>
      </c>
      <c r="L27" s="30">
        <f t="shared" si="3"/>
        <v>1.3994426020984004E-2</v>
      </c>
    </row>
    <row r="28" spans="2:12" x14ac:dyDescent="0.3">
      <c r="B28" s="31" t="s">
        <v>25</v>
      </c>
      <c r="C28" s="35">
        <f t="shared" ref="C28:E29" si="4">C32+C36</f>
        <v>306.00051932000002</v>
      </c>
      <c r="D28" s="35">
        <f t="shared" si="4"/>
        <v>302.76524862999997</v>
      </c>
      <c r="E28" s="35">
        <f t="shared" si="4"/>
        <v>230.34114762199999</v>
      </c>
      <c r="F28" s="33">
        <f t="shared" si="2"/>
        <v>-1.0572762089389677E-2</v>
      </c>
      <c r="G28" s="34">
        <f t="shared" si="2"/>
        <v>-0.23920876433380645</v>
      </c>
      <c r="H28" s="35">
        <f t="shared" ref="H28:J29" si="5">H32+H36</f>
        <v>911.11449186000004</v>
      </c>
      <c r="I28" s="35">
        <f t="shared" si="5"/>
        <v>952.81382805099997</v>
      </c>
      <c r="J28" s="35">
        <f t="shared" si="5"/>
        <v>1018.3944433300001</v>
      </c>
      <c r="K28" s="33">
        <f t="shared" si="3"/>
        <v>4.5767394288584493E-2</v>
      </c>
      <c r="L28" s="34">
        <f t="shared" si="3"/>
        <v>6.8828362213368133E-2</v>
      </c>
    </row>
    <row r="29" spans="2:12" x14ac:dyDescent="0.3">
      <c r="B29" s="31" t="s">
        <v>26</v>
      </c>
      <c r="C29" s="35">
        <f t="shared" si="4"/>
        <v>6405.1743516810002</v>
      </c>
      <c r="D29" s="35">
        <f t="shared" si="4"/>
        <v>6393.5203916439996</v>
      </c>
      <c r="E29" s="35">
        <f t="shared" si="4"/>
        <v>6225.8520403300008</v>
      </c>
      <c r="F29" s="33">
        <f t="shared" si="2"/>
        <v>-1.8194602359172475E-3</v>
      </c>
      <c r="G29" s="34">
        <f t="shared" si="2"/>
        <v>-2.6224730827969615E-2</v>
      </c>
      <c r="H29" s="35">
        <f t="shared" si="5"/>
        <v>4047.9607568219999</v>
      </c>
      <c r="I29" s="35">
        <f t="shared" si="5"/>
        <v>4174.3050279429999</v>
      </c>
      <c r="J29" s="35">
        <f t="shared" si="5"/>
        <v>4180.475498195</v>
      </c>
      <c r="K29" s="33">
        <f t="shared" si="3"/>
        <v>3.1211832009011675E-2</v>
      </c>
      <c r="L29" s="34">
        <f t="shared" si="3"/>
        <v>1.478203008810966E-3</v>
      </c>
    </row>
    <row r="30" spans="2:12" x14ac:dyDescent="0.3">
      <c r="B30" s="31"/>
      <c r="C30" s="32"/>
      <c r="D30" s="32"/>
      <c r="E30" s="32"/>
      <c r="F30" s="33"/>
      <c r="G30" s="34"/>
      <c r="H30" s="32"/>
      <c r="I30" s="32"/>
      <c r="J30" s="32"/>
      <c r="K30" s="33"/>
      <c r="L30" s="34"/>
    </row>
    <row r="31" spans="2:12" x14ac:dyDescent="0.3">
      <c r="B31" s="27" t="s">
        <v>30</v>
      </c>
      <c r="C31" s="28">
        <f>SUM(C32:C33)</f>
        <v>5434.7783678670003</v>
      </c>
      <c r="D31" s="28">
        <f>SUM(D32:D33)</f>
        <v>5466.7177259569999</v>
      </c>
      <c r="E31" s="28">
        <f>SUM(E32:E33)</f>
        <v>5269.8942187680004</v>
      </c>
      <c r="F31" s="29">
        <f t="shared" ref="F31:G33" si="6">(D31-C31)/C31</f>
        <v>5.8768464743365239E-3</v>
      </c>
      <c r="G31" s="30">
        <f t="shared" si="6"/>
        <v>-3.6003963814419122E-2</v>
      </c>
      <c r="H31" s="28">
        <f>SUM(H32:H33)</f>
        <v>4184.5268707329997</v>
      </c>
      <c r="I31" s="28">
        <f>SUM(I32:I33)</f>
        <v>4318.5989273180003</v>
      </c>
      <c r="J31" s="28">
        <f>SUM(J32:J33)</f>
        <v>4421.8118740039999</v>
      </c>
      <c r="K31" s="29">
        <f t="shared" ref="K31:L33" si="7">(I31-H31)/H31</f>
        <v>3.2039955944055232E-2</v>
      </c>
      <c r="L31" s="30">
        <f t="shared" si="7"/>
        <v>2.3899636994097639E-2</v>
      </c>
    </row>
    <row r="32" spans="2:12" x14ac:dyDescent="0.3">
      <c r="B32" s="31" t="s">
        <v>25</v>
      </c>
      <c r="C32" s="32">
        <v>273.58290050300002</v>
      </c>
      <c r="D32" s="32">
        <v>266.00051523399998</v>
      </c>
      <c r="E32" s="32">
        <v>198.26565002800001</v>
      </c>
      <c r="F32" s="33">
        <f t="shared" si="6"/>
        <v>-2.7715128595607885E-2</v>
      </c>
      <c r="G32" s="34">
        <f t="shared" si="6"/>
        <v>-0.25464185716487719</v>
      </c>
      <c r="H32" s="32">
        <v>774.17716917799999</v>
      </c>
      <c r="I32" s="32">
        <v>811.81387056799997</v>
      </c>
      <c r="J32" s="32">
        <v>858.09069571600003</v>
      </c>
      <c r="K32" s="33">
        <f t="shared" si="7"/>
        <v>4.8615101153088251E-2</v>
      </c>
      <c r="L32" s="34">
        <f t="shared" si="7"/>
        <v>5.7004230681130953E-2</v>
      </c>
    </row>
    <row r="33" spans="2:12" x14ac:dyDescent="0.3">
      <c r="B33" s="31" t="s">
        <v>26</v>
      </c>
      <c r="C33" s="32">
        <v>5161.1954673640003</v>
      </c>
      <c r="D33" s="32">
        <v>5200.7172107229999</v>
      </c>
      <c r="E33" s="32">
        <v>5071.6285687400004</v>
      </c>
      <c r="F33" s="33">
        <f t="shared" si="6"/>
        <v>7.6574785064640735E-3</v>
      </c>
      <c r="G33" s="34">
        <f t="shared" si="6"/>
        <v>-2.482131535951243E-2</v>
      </c>
      <c r="H33" s="32">
        <v>3410.3497015550001</v>
      </c>
      <c r="I33" s="32">
        <v>3506.78505675</v>
      </c>
      <c r="J33" s="32">
        <v>3563.7211782879999</v>
      </c>
      <c r="K33" s="33">
        <f t="shared" si="7"/>
        <v>2.8277262930258642E-2</v>
      </c>
      <c r="L33" s="34">
        <f t="shared" si="7"/>
        <v>1.6235988410070082E-2</v>
      </c>
    </row>
    <row r="34" spans="2:12" x14ac:dyDescent="0.3">
      <c r="B34" s="31"/>
      <c r="C34" s="32"/>
      <c r="D34" s="32"/>
      <c r="E34" s="32"/>
      <c r="F34" s="33"/>
      <c r="G34" s="34"/>
      <c r="H34" s="32"/>
      <c r="I34" s="32"/>
      <c r="J34" s="32"/>
      <c r="K34" s="33"/>
      <c r="L34" s="34"/>
    </row>
    <row r="35" spans="2:12" x14ac:dyDescent="0.3">
      <c r="B35" s="27" t="s">
        <v>31</v>
      </c>
      <c r="C35" s="28">
        <f>SUM(C36:C37)</f>
        <v>1276.3965031339999</v>
      </c>
      <c r="D35" s="28">
        <f>SUM(D36:D37)</f>
        <v>1229.567914317</v>
      </c>
      <c r="E35" s="28">
        <f>SUM(E36:E37)</f>
        <v>1186.2989691839998</v>
      </c>
      <c r="F35" s="29">
        <f t="shared" ref="F35:G37" si="8">(D35-C35)/C35</f>
        <v>-3.6688120581668225E-2</v>
      </c>
      <c r="G35" s="30">
        <f t="shared" si="8"/>
        <v>-3.5190366167805569E-2</v>
      </c>
      <c r="H35" s="28">
        <f>SUM(H36:H37)</f>
        <v>774.54837794900004</v>
      </c>
      <c r="I35" s="28">
        <f>SUM(I36:I37)</f>
        <v>808.51992867599995</v>
      </c>
      <c r="J35" s="28">
        <f>SUM(J36:J37)</f>
        <v>777.058067521</v>
      </c>
      <c r="K35" s="29">
        <f t="shared" ref="K35:L37" si="9">(I35-H35)/H35</f>
        <v>4.3859817790796223E-2</v>
      </c>
      <c r="L35" s="30">
        <f t="shared" si="9"/>
        <v>-3.8912907448701531E-2</v>
      </c>
    </row>
    <row r="36" spans="2:12" x14ac:dyDescent="0.3">
      <c r="B36" s="31" t="s">
        <v>25</v>
      </c>
      <c r="C36" s="32">
        <v>32.417618816999997</v>
      </c>
      <c r="D36" s="32">
        <v>36.764733395999997</v>
      </c>
      <c r="E36" s="32">
        <v>32.075497593999998</v>
      </c>
      <c r="F36" s="33">
        <f t="shared" si="8"/>
        <v>0.13409728220754899</v>
      </c>
      <c r="G36" s="34">
        <f t="shared" si="8"/>
        <v>-0.12754711836180996</v>
      </c>
      <c r="H36" s="32">
        <v>136.937322682</v>
      </c>
      <c r="I36" s="32">
        <v>140.999957483</v>
      </c>
      <c r="J36" s="32">
        <v>160.303747614</v>
      </c>
      <c r="K36" s="33">
        <f t="shared" si="9"/>
        <v>2.9667841618565709E-2</v>
      </c>
      <c r="L36" s="34">
        <f t="shared" si="9"/>
        <v>0.13690635426842174</v>
      </c>
    </row>
    <row r="37" spans="2:12" x14ac:dyDescent="0.3">
      <c r="B37" s="31" t="s">
        <v>26</v>
      </c>
      <c r="C37" s="32">
        <v>1243.9788843169999</v>
      </c>
      <c r="D37" s="32">
        <v>1192.8031809209999</v>
      </c>
      <c r="E37" s="32">
        <v>1154.2234715899999</v>
      </c>
      <c r="F37" s="33">
        <f t="shared" si="8"/>
        <v>-4.1138723527528176E-2</v>
      </c>
      <c r="G37" s="34">
        <f t="shared" si="8"/>
        <v>-3.2343734446794004E-2</v>
      </c>
      <c r="H37" s="32">
        <v>637.61105526699998</v>
      </c>
      <c r="I37" s="32">
        <v>667.51997119299995</v>
      </c>
      <c r="J37" s="32">
        <v>616.75431990699997</v>
      </c>
      <c r="K37" s="33">
        <f t="shared" si="9"/>
        <v>4.690777501258285E-2</v>
      </c>
      <c r="L37" s="34">
        <f t="shared" si="9"/>
        <v>-7.6051134762711262E-2</v>
      </c>
    </row>
    <row r="38" spans="2:12" x14ac:dyDescent="0.3">
      <c r="B38" s="31"/>
      <c r="C38" s="32"/>
      <c r="D38" s="32"/>
      <c r="E38" s="32"/>
      <c r="F38" s="33"/>
      <c r="G38" s="34"/>
      <c r="H38" s="32"/>
      <c r="I38" s="32"/>
      <c r="J38" s="32"/>
      <c r="K38" s="33"/>
      <c r="L38" s="34"/>
    </row>
    <row r="39" spans="2:12" x14ac:dyDescent="0.3">
      <c r="B39" s="27" t="s">
        <v>32</v>
      </c>
      <c r="C39" s="28">
        <f>SUM(C40:C41)</f>
        <v>16866.083074676</v>
      </c>
      <c r="D39" s="28">
        <f>SUM(D40:D41)</f>
        <v>17966.922850112001</v>
      </c>
      <c r="E39" s="28">
        <f>SUM(E40:E41)</f>
        <v>19855.209181638998</v>
      </c>
      <c r="F39" s="29">
        <f t="shared" ref="F39:G41" si="10">(D39-C39)/C39</f>
        <v>6.5269438704999891E-2</v>
      </c>
      <c r="G39" s="30">
        <f t="shared" si="10"/>
        <v>0.10509792618802423</v>
      </c>
      <c r="H39" s="28">
        <f>SUM(H40:H41)</f>
        <v>17932.264201726</v>
      </c>
      <c r="I39" s="28">
        <f>SUM(I40:I41)</f>
        <v>20815.811597368</v>
      </c>
      <c r="J39" s="28">
        <f>SUM(J40:J41)</f>
        <v>23419.205583081999</v>
      </c>
      <c r="K39" s="29">
        <f t="shared" ref="K39:L41" si="11">(I39-H39)/H39</f>
        <v>0.16080219224990308</v>
      </c>
      <c r="L39" s="30">
        <f t="shared" si="11"/>
        <v>0.12506809900427704</v>
      </c>
    </row>
    <row r="40" spans="2:12" x14ac:dyDescent="0.3">
      <c r="B40" s="31" t="s">
        <v>25</v>
      </c>
      <c r="C40" s="35">
        <f t="shared" ref="C40:E41" si="12">C44+C48</f>
        <v>1333.4150775809999</v>
      </c>
      <c r="D40" s="35">
        <f t="shared" si="12"/>
        <v>1398.92781696</v>
      </c>
      <c r="E40" s="35">
        <f t="shared" si="12"/>
        <v>1403.7420059299998</v>
      </c>
      <c r="F40" s="33">
        <f t="shared" si="10"/>
        <v>4.9131542368524364E-2</v>
      </c>
      <c r="G40" s="34">
        <f t="shared" si="10"/>
        <v>3.4413419417604293E-3</v>
      </c>
      <c r="H40" s="35">
        <f t="shared" ref="H40:J41" si="13">H44+H48</f>
        <v>10283.040153373</v>
      </c>
      <c r="I40" s="35">
        <f t="shared" si="13"/>
        <v>12157.989291975999</v>
      </c>
      <c r="J40" s="35">
        <f t="shared" si="13"/>
        <v>13750.256275099</v>
      </c>
      <c r="K40" s="33">
        <f t="shared" si="11"/>
        <v>0.18233412596254286</v>
      </c>
      <c r="L40" s="34">
        <f t="shared" si="11"/>
        <v>0.13096466404801507</v>
      </c>
    </row>
    <row r="41" spans="2:12" x14ac:dyDescent="0.3">
      <c r="B41" s="31" t="s">
        <v>26</v>
      </c>
      <c r="C41" s="35">
        <f t="shared" si="12"/>
        <v>15532.667997095001</v>
      </c>
      <c r="D41" s="35">
        <f t="shared" si="12"/>
        <v>16567.995033152001</v>
      </c>
      <c r="E41" s="35">
        <f t="shared" si="12"/>
        <v>18451.467175709</v>
      </c>
      <c r="F41" s="33">
        <f t="shared" si="10"/>
        <v>6.6654810123452882E-2</v>
      </c>
      <c r="G41" s="34">
        <f t="shared" si="10"/>
        <v>0.11368135605957355</v>
      </c>
      <c r="H41" s="35">
        <f t="shared" si="13"/>
        <v>7649.2240483530004</v>
      </c>
      <c r="I41" s="35">
        <f t="shared" si="13"/>
        <v>8657.822305392001</v>
      </c>
      <c r="J41" s="35">
        <f t="shared" si="13"/>
        <v>9668.949307982999</v>
      </c>
      <c r="K41" s="33">
        <f t="shared" si="11"/>
        <v>0.13185628380909667</v>
      </c>
      <c r="L41" s="34">
        <f t="shared" si="11"/>
        <v>0.11678768250548163</v>
      </c>
    </row>
    <row r="42" spans="2:12" x14ac:dyDescent="0.3">
      <c r="B42" s="31"/>
      <c r="C42" s="32"/>
      <c r="D42" s="32"/>
      <c r="E42" s="32"/>
      <c r="F42" s="33"/>
      <c r="G42" s="34"/>
      <c r="H42" s="32"/>
      <c r="I42" s="32"/>
      <c r="J42" s="32"/>
      <c r="K42" s="33"/>
      <c r="L42" s="34"/>
    </row>
    <row r="43" spans="2:12" x14ac:dyDescent="0.3">
      <c r="B43" s="27" t="s">
        <v>33</v>
      </c>
      <c r="C43" s="28">
        <f>SUM(C44:C45)</f>
        <v>6852.534273837</v>
      </c>
      <c r="D43" s="28">
        <f>SUM(D44:D45)</f>
        <v>6893.2617095719997</v>
      </c>
      <c r="E43" s="28">
        <f>SUM(E44:E45)</f>
        <v>7211.6514302350006</v>
      </c>
      <c r="F43" s="29">
        <f t="shared" ref="F43:G45" si="14">(D43-C43)/C43</f>
        <v>5.9434121899247169E-3</v>
      </c>
      <c r="G43" s="30">
        <f t="shared" si="14"/>
        <v>4.6188543838526268E-2</v>
      </c>
      <c r="H43" s="28">
        <f>SUM(H44:H45)</f>
        <v>11829.323622943</v>
      </c>
      <c r="I43" s="28">
        <f>SUM(I44:I45)</f>
        <v>13759.064622669999</v>
      </c>
      <c r="J43" s="28">
        <f>SUM(J44:J45)</f>
        <v>15332.421280617</v>
      </c>
      <c r="K43" s="29">
        <f t="shared" ref="K43:L45" si="15">(I43-H43)/H43</f>
        <v>0.16313198127272988</v>
      </c>
      <c r="L43" s="30">
        <f t="shared" si="15"/>
        <v>0.11435055369640998</v>
      </c>
    </row>
    <row r="44" spans="2:12" x14ac:dyDescent="0.3">
      <c r="B44" s="31" t="s">
        <v>25</v>
      </c>
      <c r="C44" s="32">
        <v>1150.0529432569999</v>
      </c>
      <c r="D44" s="32">
        <v>1201.545105685</v>
      </c>
      <c r="E44" s="32">
        <v>1174.5719437769999</v>
      </c>
      <c r="F44" s="33">
        <f t="shared" si="14"/>
        <v>4.4773732139819569E-2</v>
      </c>
      <c r="G44" s="34">
        <f t="shared" si="14"/>
        <v>-2.2448730206114639E-2</v>
      </c>
      <c r="H44" s="32">
        <v>8402.4102735340002</v>
      </c>
      <c r="I44" s="32">
        <v>9773.0830077739993</v>
      </c>
      <c r="J44" s="32">
        <v>11049.177433891</v>
      </c>
      <c r="K44" s="33">
        <f t="shared" si="15"/>
        <v>0.1631285178441427</v>
      </c>
      <c r="L44" s="34">
        <f t="shared" si="15"/>
        <v>0.13057235113033741</v>
      </c>
    </row>
    <row r="45" spans="2:12" x14ac:dyDescent="0.3">
      <c r="B45" s="31" t="s">
        <v>26</v>
      </c>
      <c r="C45" s="32">
        <v>5702.4813305799998</v>
      </c>
      <c r="D45" s="32">
        <v>5691.716603887</v>
      </c>
      <c r="E45" s="32">
        <v>6037.0794864580002</v>
      </c>
      <c r="F45" s="33">
        <f t="shared" si="14"/>
        <v>-1.8877267752325894E-3</v>
      </c>
      <c r="G45" s="34">
        <f t="shared" si="14"/>
        <v>6.0678158560309246E-2</v>
      </c>
      <c r="H45" s="32">
        <v>3426.9133494090001</v>
      </c>
      <c r="I45" s="32">
        <v>3985.9816148959999</v>
      </c>
      <c r="J45" s="32">
        <v>4283.2438467259999</v>
      </c>
      <c r="K45" s="33">
        <f t="shared" si="15"/>
        <v>0.16314047321430397</v>
      </c>
      <c r="L45" s="34">
        <f t="shared" si="15"/>
        <v>7.4576919953444398E-2</v>
      </c>
    </row>
    <row r="46" spans="2:12" x14ac:dyDescent="0.3">
      <c r="B46" s="31"/>
      <c r="C46" s="32"/>
      <c r="D46" s="32"/>
      <c r="E46" s="32"/>
      <c r="F46" s="33"/>
      <c r="G46" s="34"/>
      <c r="H46" s="32"/>
      <c r="I46" s="32"/>
      <c r="J46" s="32"/>
      <c r="K46" s="33"/>
      <c r="L46" s="34"/>
    </row>
    <row r="47" spans="2:12" x14ac:dyDescent="0.3">
      <c r="B47" s="27" t="s">
        <v>34</v>
      </c>
      <c r="C47" s="28">
        <f>SUM(C48:C49)</f>
        <v>10013.548800839</v>
      </c>
      <c r="D47" s="28">
        <f>SUM(D48:D49)</f>
        <v>11073.66114054</v>
      </c>
      <c r="E47" s="28">
        <f>SUM(E48:E49)</f>
        <v>12643.557751404</v>
      </c>
      <c r="F47" s="29">
        <f t="shared" ref="F47:G49" si="16">(D47-C47)/C47</f>
        <v>0.10586779580204138</v>
      </c>
      <c r="G47" s="30">
        <f t="shared" si="16"/>
        <v>0.14176852541719051</v>
      </c>
      <c r="H47" s="28">
        <f>SUM(H48:H49)</f>
        <v>6102.9405787830001</v>
      </c>
      <c r="I47" s="28">
        <f>SUM(I48:I49)</f>
        <v>7056.7469746980005</v>
      </c>
      <c r="J47" s="28">
        <f>SUM(J48:J49)</f>
        <v>8086.7843024650001</v>
      </c>
      <c r="K47" s="29">
        <f t="shared" ref="K47:L49" si="17">(I47-H47)/H47</f>
        <v>0.15628636451597255</v>
      </c>
      <c r="L47" s="30">
        <f t="shared" si="17"/>
        <v>0.14596489451303885</v>
      </c>
    </row>
    <row r="48" spans="2:12" x14ac:dyDescent="0.3">
      <c r="B48" s="31" t="s">
        <v>25</v>
      </c>
      <c r="C48" s="32">
        <v>183.36213432400001</v>
      </c>
      <c r="D48" s="32">
        <v>197.38271127499999</v>
      </c>
      <c r="E48" s="32">
        <v>229.170062153</v>
      </c>
      <c r="F48" s="33">
        <f t="shared" si="16"/>
        <v>7.6463862087390894E-2</v>
      </c>
      <c r="G48" s="34">
        <f t="shared" si="16"/>
        <v>0.16104425090054034</v>
      </c>
      <c r="H48" s="32">
        <v>1880.6298798390001</v>
      </c>
      <c r="I48" s="32">
        <v>2384.9062842020003</v>
      </c>
      <c r="J48" s="32">
        <v>2701.0788412080001</v>
      </c>
      <c r="K48" s="33">
        <f t="shared" si="17"/>
        <v>0.26814229092551223</v>
      </c>
      <c r="L48" s="34">
        <f t="shared" si="17"/>
        <v>0.13257231913068335</v>
      </c>
    </row>
    <row r="49" spans="2:13" x14ac:dyDescent="0.3">
      <c r="B49" s="31" t="s">
        <v>26</v>
      </c>
      <c r="C49" s="32">
        <v>9830.186666515001</v>
      </c>
      <c r="D49" s="32">
        <v>10876.278429264999</v>
      </c>
      <c r="E49" s="32">
        <v>12414.387689251</v>
      </c>
      <c r="F49" s="33">
        <f t="shared" si="16"/>
        <v>0.10641626636789585</v>
      </c>
      <c r="G49" s="34">
        <f t="shared" si="16"/>
        <v>0.1414187095327922</v>
      </c>
      <c r="H49" s="32">
        <v>4222.3106989440003</v>
      </c>
      <c r="I49" s="32">
        <v>4671.8406904960002</v>
      </c>
      <c r="J49" s="32">
        <v>5385.705461257</v>
      </c>
      <c r="K49" s="33">
        <f t="shared" si="17"/>
        <v>0.10646539859428805</v>
      </c>
      <c r="L49" s="34">
        <f t="shared" si="17"/>
        <v>0.15280160819978864</v>
      </c>
    </row>
    <row r="50" spans="2:13" x14ac:dyDescent="0.3">
      <c r="B50" s="31"/>
      <c r="C50" s="32"/>
      <c r="D50" s="32"/>
      <c r="E50" s="32"/>
      <c r="F50" s="33"/>
      <c r="G50" s="34"/>
      <c r="H50" s="32"/>
      <c r="I50" s="32"/>
      <c r="J50" s="32"/>
      <c r="K50" s="33"/>
      <c r="L50" s="34"/>
    </row>
    <row r="51" spans="2:13" x14ac:dyDescent="0.3">
      <c r="B51" s="27" t="s">
        <v>35</v>
      </c>
      <c r="C51" s="28">
        <f>SUM(C52:C53)</f>
        <v>3934.112034842</v>
      </c>
      <c r="D51" s="28">
        <f>SUM(D52:D53)</f>
        <v>4508.6875919220001</v>
      </c>
      <c r="E51" s="28">
        <f>SUM(E52:E53)</f>
        <v>4781.0403708249996</v>
      </c>
      <c r="F51" s="29">
        <f t="shared" ref="F51:G53" si="18">(D51-C51)/C51</f>
        <v>0.14604961729389998</v>
      </c>
      <c r="G51" s="30">
        <f t="shared" si="18"/>
        <v>6.0406220956839174E-2</v>
      </c>
      <c r="H51" s="28">
        <f>SUM(H52:H53)</f>
        <v>8843.6000098420009</v>
      </c>
      <c r="I51" s="28">
        <f>SUM(I52:I53)</f>
        <v>9094.5176229770004</v>
      </c>
      <c r="J51" s="28">
        <f>SUM(J52:J53)</f>
        <v>9519.3161722469995</v>
      </c>
      <c r="K51" s="29">
        <f t="shared" ref="K51:L53" si="19">(I51-H51)/H51</f>
        <v>2.837279081547724E-2</v>
      </c>
      <c r="L51" s="30">
        <f t="shared" si="19"/>
        <v>4.6709299699058196E-2</v>
      </c>
    </row>
    <row r="52" spans="2:13" x14ac:dyDescent="0.3">
      <c r="B52" s="31" t="s">
        <v>25</v>
      </c>
      <c r="C52" s="32">
        <v>1278.1038429150001</v>
      </c>
      <c r="D52" s="32">
        <v>1304.835523832</v>
      </c>
      <c r="E52" s="32">
        <v>1360.787407501</v>
      </c>
      <c r="F52" s="33">
        <f t="shared" si="18"/>
        <v>2.0915108788056223E-2</v>
      </c>
      <c r="G52" s="34">
        <f t="shared" si="18"/>
        <v>4.2880411091723032E-2</v>
      </c>
      <c r="H52" s="32">
        <v>6138.7960760320002</v>
      </c>
      <c r="I52" s="32">
        <v>6402.3374067060004</v>
      </c>
      <c r="J52" s="32">
        <v>6680.9208201170004</v>
      </c>
      <c r="K52" s="33">
        <f t="shared" si="19"/>
        <v>4.2930458580137137E-2</v>
      </c>
      <c r="L52" s="34">
        <f t="shared" si="19"/>
        <v>4.3512766621640935E-2</v>
      </c>
    </row>
    <row r="53" spans="2:13" x14ac:dyDescent="0.3">
      <c r="B53" s="31" t="s">
        <v>26</v>
      </c>
      <c r="C53" s="32">
        <v>2656.0081919270001</v>
      </c>
      <c r="D53" s="32">
        <v>3203.8520680900001</v>
      </c>
      <c r="E53" s="32">
        <v>3420.2529633240001</v>
      </c>
      <c r="F53" s="33">
        <f t="shared" si="18"/>
        <v>0.2062658834517847</v>
      </c>
      <c r="G53" s="34">
        <f t="shared" si="18"/>
        <v>6.7543972266799757E-2</v>
      </c>
      <c r="H53" s="32">
        <v>2704.8039338099998</v>
      </c>
      <c r="I53" s="32">
        <v>2692.1802162710001</v>
      </c>
      <c r="J53" s="32">
        <v>2838.39535213</v>
      </c>
      <c r="K53" s="33">
        <f t="shared" si="19"/>
        <v>-4.66714699028771E-3</v>
      </c>
      <c r="L53" s="34">
        <f t="shared" si="19"/>
        <v>5.4311050566119172E-2</v>
      </c>
    </row>
    <row r="54" spans="2:13" x14ac:dyDescent="0.3">
      <c r="B54" s="27"/>
      <c r="C54" s="28"/>
      <c r="D54" s="28"/>
      <c r="E54" s="28"/>
      <c r="F54" s="29"/>
      <c r="G54" s="30"/>
      <c r="H54" s="28"/>
      <c r="I54" s="28"/>
      <c r="J54" s="28"/>
      <c r="K54" s="29"/>
      <c r="L54" s="36"/>
    </row>
    <row r="55" spans="2:13" x14ac:dyDescent="0.3">
      <c r="B55" s="27" t="s">
        <v>36</v>
      </c>
      <c r="C55" s="28">
        <f t="shared" ref="C55:E57" si="20">C51+C39+C27+C23+C19+C15</f>
        <v>37034.886010351998</v>
      </c>
      <c r="D55" s="28">
        <f t="shared" si="20"/>
        <v>36973.364027957999</v>
      </c>
      <c r="E55" s="28">
        <f t="shared" si="20"/>
        <v>40638.428741654992</v>
      </c>
      <c r="F55" s="29">
        <f t="shared" ref="F55:G57" si="21">(D55-C55)/C55</f>
        <v>-1.6611900027666384E-3</v>
      </c>
      <c r="G55" s="30">
        <f t="shared" si="21"/>
        <v>9.9127163839503374E-2</v>
      </c>
      <c r="H55" s="28">
        <f>H15+H19+H23+H27+H39+H51</f>
        <v>46666.709890148006</v>
      </c>
      <c r="I55" s="28">
        <f>I15+I19+I23+I27+I39+I51</f>
        <v>48877.523983149003</v>
      </c>
      <c r="J55" s="28">
        <f>J15+J19+J23+J27+J39+J51</f>
        <v>55596.034946383996</v>
      </c>
      <c r="K55" s="29">
        <f t="shared" ref="K55:L57" si="22">(I55-H55)/H55</f>
        <v>4.7374543828034715E-2</v>
      </c>
      <c r="L55" s="30">
        <f t="shared" si="22"/>
        <v>0.13745604146296903</v>
      </c>
    </row>
    <row r="56" spans="2:13" x14ac:dyDescent="0.3">
      <c r="B56" s="37" t="s">
        <v>25</v>
      </c>
      <c r="C56" s="32">
        <f t="shared" si="20"/>
        <v>11797.667209042</v>
      </c>
      <c r="D56" s="32">
        <f t="shared" si="20"/>
        <v>10114.494304983</v>
      </c>
      <c r="E56" s="32">
        <f t="shared" si="20"/>
        <v>11886.119434325999</v>
      </c>
      <c r="F56" s="33">
        <f t="shared" si="21"/>
        <v>-0.1426699765500232</v>
      </c>
      <c r="G56" s="34">
        <f t="shared" si="21"/>
        <v>0.17515706430030734</v>
      </c>
      <c r="H56" s="32">
        <f t="shared" ref="H56:J57" si="23">H52+H40+H28+H24+H20+H16</f>
        <v>31945.972071111002</v>
      </c>
      <c r="I56" s="32">
        <f t="shared" si="23"/>
        <v>33038.571394175997</v>
      </c>
      <c r="J56" s="32">
        <f t="shared" si="23"/>
        <v>38611.956064122998</v>
      </c>
      <c r="K56" s="33">
        <f t="shared" si="22"/>
        <v>3.4201473682907303E-2</v>
      </c>
      <c r="L56" s="34">
        <f t="shared" si="22"/>
        <v>0.16869327076683077</v>
      </c>
    </row>
    <row r="57" spans="2:13" x14ac:dyDescent="0.3">
      <c r="B57" s="37" t="s">
        <v>26</v>
      </c>
      <c r="C57" s="32">
        <f t="shared" si="20"/>
        <v>25237.218801310002</v>
      </c>
      <c r="D57" s="32">
        <f t="shared" si="20"/>
        <v>26858.869722975003</v>
      </c>
      <c r="E57" s="32">
        <f t="shared" si="20"/>
        <v>28752.309307329</v>
      </c>
      <c r="F57" s="33">
        <f t="shared" si="21"/>
        <v>6.4256324535286166E-2</v>
      </c>
      <c r="G57" s="34">
        <f t="shared" si="21"/>
        <v>7.049587729800684E-2</v>
      </c>
      <c r="H57" s="32">
        <f t="shared" si="23"/>
        <v>14720.737819037</v>
      </c>
      <c r="I57" s="32">
        <f t="shared" si="23"/>
        <v>15838.952588973001</v>
      </c>
      <c r="J57" s="32">
        <f t="shared" si="23"/>
        <v>16984.078882260997</v>
      </c>
      <c r="K57" s="33">
        <f t="shared" si="22"/>
        <v>7.5961869824888464E-2</v>
      </c>
      <c r="L57" s="34">
        <f t="shared" si="22"/>
        <v>7.2298107267852255E-2</v>
      </c>
    </row>
    <row r="58" spans="2:13" ht="15" thickBot="1" x14ac:dyDescent="0.35">
      <c r="B58" s="38"/>
      <c r="C58" s="109"/>
      <c r="D58" s="109"/>
      <c r="E58" s="109"/>
      <c r="F58" s="109"/>
      <c r="G58" s="110"/>
      <c r="H58" s="109"/>
      <c r="I58" s="109"/>
      <c r="J58" s="109"/>
      <c r="K58" s="109"/>
      <c r="L58" s="110"/>
    </row>
    <row r="59" spans="2:13" ht="15" thickBot="1" x14ac:dyDescent="0.35">
      <c r="B59" s="39"/>
      <c r="C59" s="111"/>
      <c r="D59" s="109"/>
      <c r="E59" s="109"/>
      <c r="F59" s="109"/>
      <c r="G59" s="111"/>
      <c r="H59" s="111"/>
      <c r="I59" s="111"/>
      <c r="J59" s="111"/>
      <c r="K59" s="111"/>
      <c r="L59" s="111"/>
    </row>
    <row r="60" spans="2:13" ht="16.2" thickBot="1" x14ac:dyDescent="0.4">
      <c r="B60" s="39"/>
      <c r="C60" s="113"/>
      <c r="D60" s="24" t="s">
        <v>62</v>
      </c>
      <c r="E60" s="24" t="s">
        <v>63</v>
      </c>
      <c r="F60" s="24" t="s">
        <v>64</v>
      </c>
      <c r="G60" s="128"/>
      <c r="H60" s="129"/>
      <c r="I60" s="129"/>
      <c r="J60" s="129"/>
      <c r="K60" s="129"/>
      <c r="L60" s="129"/>
      <c r="M60" s="129"/>
    </row>
    <row r="61" spans="2:13" ht="15.6" x14ac:dyDescent="0.35">
      <c r="B61" s="40" t="s">
        <v>37</v>
      </c>
      <c r="C61" s="114"/>
      <c r="D61" s="69">
        <f>C55-H55</f>
        <v>-9631.8238797960075</v>
      </c>
      <c r="E61" s="69">
        <f>D55-I55</f>
        <v>-11904.159955191004</v>
      </c>
      <c r="F61" s="130">
        <f>E55-J55</f>
        <v>-14957.606204729003</v>
      </c>
      <c r="G61" s="112"/>
      <c r="H61" s="129"/>
      <c r="I61" s="129"/>
      <c r="J61" s="129"/>
      <c r="K61" s="129"/>
      <c r="L61" s="129"/>
      <c r="M61" s="129"/>
    </row>
    <row r="62" spans="2:13" ht="15.6" x14ac:dyDescent="0.35">
      <c r="B62" s="37" t="s">
        <v>25</v>
      </c>
      <c r="C62" s="112"/>
      <c r="D62" s="55">
        <f t="shared" ref="D62:F63" si="24">C56-H56</f>
        <v>-20148.304862069002</v>
      </c>
      <c r="E62" s="55">
        <f t="shared" si="24"/>
        <v>-22924.077089192997</v>
      </c>
      <c r="F62" s="72">
        <f t="shared" si="24"/>
        <v>-26725.836629796999</v>
      </c>
      <c r="G62" s="112"/>
      <c r="H62" s="129"/>
      <c r="I62" s="129"/>
      <c r="J62" s="129"/>
      <c r="K62" s="129"/>
      <c r="L62" s="129"/>
      <c r="M62" s="129"/>
    </row>
    <row r="63" spans="2:13" ht="15.6" x14ac:dyDescent="0.35">
      <c r="B63" s="37" t="s">
        <v>26</v>
      </c>
      <c r="C63" s="112"/>
      <c r="D63" s="55">
        <f t="shared" si="24"/>
        <v>10516.480982273002</v>
      </c>
      <c r="E63" s="55">
        <f>D57-I57</f>
        <v>11019.917134002002</v>
      </c>
      <c r="F63" s="72">
        <f>E57-J57</f>
        <v>11768.230425068003</v>
      </c>
      <c r="G63" s="112"/>
      <c r="H63" s="129"/>
      <c r="I63" s="129"/>
      <c r="J63" s="129"/>
      <c r="K63" s="129"/>
      <c r="L63" s="129"/>
      <c r="M63" s="129"/>
    </row>
    <row r="64" spans="2:13" ht="15.6" x14ac:dyDescent="0.35">
      <c r="B64" s="37"/>
      <c r="C64" s="112"/>
      <c r="D64" s="55"/>
      <c r="E64" s="55"/>
      <c r="F64" s="72"/>
      <c r="G64" s="112"/>
      <c r="H64" s="129"/>
      <c r="I64" s="129"/>
      <c r="J64" s="129"/>
      <c r="K64" s="129"/>
      <c r="L64" s="129"/>
      <c r="M64" s="129"/>
    </row>
    <row r="65" spans="2:13" ht="15.6" x14ac:dyDescent="0.35">
      <c r="B65" s="27" t="s">
        <v>38</v>
      </c>
      <c r="C65" s="112"/>
      <c r="D65" s="73">
        <f t="shared" ref="D65:F67" si="25">C55/H55</f>
        <v>0.79360396517198184</v>
      </c>
      <c r="E65" s="73">
        <f t="shared" si="25"/>
        <v>0.75644920231034862</v>
      </c>
      <c r="F65" s="74">
        <f t="shared" si="25"/>
        <v>0.73095911931212543</v>
      </c>
      <c r="G65" s="112"/>
      <c r="H65" s="129"/>
      <c r="I65" s="129"/>
      <c r="J65" s="129"/>
      <c r="K65" s="129"/>
      <c r="L65" s="129"/>
      <c r="M65" s="129"/>
    </row>
    <row r="66" spans="2:13" ht="15.6" x14ac:dyDescent="0.35">
      <c r="B66" s="37" t="s">
        <v>25</v>
      </c>
      <c r="C66" s="112"/>
      <c r="D66" s="73">
        <f t="shared" si="25"/>
        <v>0.36930061739178455</v>
      </c>
      <c r="E66" s="73">
        <f t="shared" si="25"/>
        <v>0.30614199943179055</v>
      </c>
      <c r="F66" s="74">
        <f t="shared" si="25"/>
        <v>0.30783520561834998</v>
      </c>
      <c r="G66" s="112"/>
      <c r="H66" s="129"/>
      <c r="I66" s="129"/>
      <c r="J66" s="129"/>
      <c r="K66" s="129"/>
      <c r="L66" s="129"/>
      <c r="M66" s="129"/>
    </row>
    <row r="67" spans="2:13" ht="16.2" thickBot="1" x14ac:dyDescent="0.4">
      <c r="B67" s="42" t="s">
        <v>26</v>
      </c>
      <c r="C67" s="115"/>
      <c r="D67" s="76">
        <f t="shared" si="25"/>
        <v>1.7143990411046508</v>
      </c>
      <c r="E67" s="76">
        <f t="shared" si="25"/>
        <v>1.6957478451999417</v>
      </c>
      <c r="F67" s="77">
        <f t="shared" si="25"/>
        <v>1.6928977724755694</v>
      </c>
      <c r="G67" s="112"/>
      <c r="H67" s="129"/>
      <c r="I67" s="129"/>
      <c r="J67" s="129"/>
      <c r="K67" s="129"/>
      <c r="L67" s="129"/>
      <c r="M67" s="129"/>
    </row>
    <row r="68" spans="2:13" ht="15" customHeight="1" x14ac:dyDescent="0.3">
      <c r="H68" s="129"/>
      <c r="I68" s="129"/>
      <c r="J68" s="129"/>
      <c r="K68" s="129"/>
      <c r="L68" s="129"/>
      <c r="M68" s="129"/>
    </row>
  </sheetData>
  <mergeCells count="2">
    <mergeCell ref="B7:L7"/>
    <mergeCell ref="B9:L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BEFA-E95F-4331-A882-E2FBB5C0BD95}">
  <sheetPr>
    <pageSetUpPr fitToPage="1"/>
  </sheetPr>
  <dimension ref="B1:L53"/>
  <sheetViews>
    <sheetView workbookViewId="0">
      <selection activeCell="B8" sqref="B8:L8"/>
    </sheetView>
  </sheetViews>
  <sheetFormatPr baseColWidth="10" defaultRowHeight="14.4" x14ac:dyDescent="0.3"/>
  <cols>
    <col min="1" max="1" width="3.44140625" customWidth="1"/>
    <col min="2" max="2" width="34.5546875" customWidth="1"/>
  </cols>
  <sheetData>
    <row r="1" spans="2:12" ht="15.6" x14ac:dyDescent="0.35">
      <c r="B1" s="43"/>
    </row>
    <row r="2" spans="2:12" ht="15.6" x14ac:dyDescent="0.35">
      <c r="B2" s="43"/>
    </row>
    <row r="3" spans="2:12" ht="15.6" x14ac:dyDescent="0.35">
      <c r="B3" s="43"/>
    </row>
    <row r="4" spans="2:12" ht="15.6" x14ac:dyDescent="0.35">
      <c r="B4" s="43"/>
    </row>
    <row r="5" spans="2:12" ht="15.6" x14ac:dyDescent="0.35">
      <c r="B5" s="43"/>
    </row>
    <row r="6" spans="2:12" ht="15.6" x14ac:dyDescent="0.35">
      <c r="B6" s="43"/>
    </row>
    <row r="7" spans="2:12" ht="8.25" customHeight="1" x14ac:dyDescent="0.35">
      <c r="B7" s="43"/>
    </row>
    <row r="8" spans="2:12" ht="21.75" customHeight="1" x14ac:dyDescent="0.3">
      <c r="B8" s="149" t="s">
        <v>65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 spans="2:12" x14ac:dyDescent="0.3"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 spans="2:12" ht="17.399999999999999" x14ac:dyDescent="0.3">
      <c r="B10" s="150" t="s">
        <v>66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</row>
    <row r="11" spans="2:12" ht="16.2" thickBot="1" x14ac:dyDescent="0.35">
      <c r="B11" s="117"/>
      <c r="C11" s="118"/>
      <c r="D11" s="44"/>
      <c r="E11" s="119"/>
      <c r="F11" s="119"/>
      <c r="G11" s="20"/>
      <c r="H11" s="82"/>
      <c r="I11" s="44"/>
      <c r="J11" s="44"/>
      <c r="K11" s="44"/>
      <c r="L11" s="44"/>
    </row>
    <row r="12" spans="2:12" ht="16.2" thickBot="1" x14ac:dyDescent="0.35">
      <c r="B12" s="120" t="s">
        <v>20</v>
      </c>
      <c r="C12" s="131" t="s">
        <v>39</v>
      </c>
      <c r="D12" s="131"/>
      <c r="E12" s="131"/>
      <c r="F12" s="132"/>
      <c r="G12" s="133"/>
      <c r="H12" s="131" t="s">
        <v>21</v>
      </c>
      <c r="I12" s="131"/>
      <c r="J12" s="131"/>
      <c r="K12" s="132"/>
      <c r="L12" s="134"/>
    </row>
    <row r="13" spans="2:12" x14ac:dyDescent="0.3">
      <c r="B13" s="45"/>
      <c r="C13" s="39"/>
      <c r="D13" s="121" t="s">
        <v>22</v>
      </c>
      <c r="E13" s="122"/>
      <c r="F13" s="121" t="s">
        <v>40</v>
      </c>
      <c r="G13" s="135"/>
      <c r="H13" s="39"/>
      <c r="I13" s="121" t="s">
        <v>22</v>
      </c>
      <c r="J13" s="122"/>
      <c r="K13" s="121" t="s">
        <v>40</v>
      </c>
      <c r="L13" s="135"/>
    </row>
    <row r="14" spans="2:12" ht="13.5" customHeight="1" x14ac:dyDescent="0.3">
      <c r="B14" s="45"/>
      <c r="C14" s="136" t="s">
        <v>67</v>
      </c>
      <c r="D14" s="136" t="s">
        <v>68</v>
      </c>
      <c r="E14" s="136" t="s">
        <v>69</v>
      </c>
      <c r="F14" s="137" t="s">
        <v>41</v>
      </c>
      <c r="G14" s="137" t="s">
        <v>42</v>
      </c>
      <c r="H14" s="136" t="s">
        <v>67</v>
      </c>
      <c r="I14" s="136" t="s">
        <v>68</v>
      </c>
      <c r="J14" s="136" t="s">
        <v>69</v>
      </c>
      <c r="K14" s="137" t="s">
        <v>41</v>
      </c>
      <c r="L14" s="137" t="s">
        <v>42</v>
      </c>
    </row>
    <row r="15" spans="2:12" x14ac:dyDescent="0.3">
      <c r="B15" s="123"/>
      <c r="C15" s="125"/>
      <c r="D15" s="125"/>
      <c r="E15" s="125"/>
      <c r="F15" s="124"/>
      <c r="G15" s="138"/>
      <c r="H15" s="125"/>
      <c r="I15" s="125"/>
      <c r="J15" s="125"/>
      <c r="K15" s="124"/>
      <c r="L15" s="138"/>
    </row>
    <row r="16" spans="2:12" ht="19.5" customHeight="1" x14ac:dyDescent="0.3">
      <c r="B16" s="46"/>
      <c r="C16" s="25"/>
      <c r="D16" s="25"/>
      <c r="E16" s="25"/>
      <c r="F16" s="25"/>
      <c r="G16" s="26"/>
      <c r="H16" s="25"/>
      <c r="I16" s="25"/>
      <c r="J16" s="25"/>
      <c r="K16" s="25"/>
      <c r="L16" s="26"/>
    </row>
    <row r="17" spans="2:12" ht="19.5" customHeight="1" x14ac:dyDescent="0.3">
      <c r="B17" s="27" t="s">
        <v>43</v>
      </c>
      <c r="C17" s="47">
        <f>SUM(C18:C19)</f>
        <v>4562.3531405180001</v>
      </c>
      <c r="D17" s="47">
        <f>SUM(D18:D19)</f>
        <v>3369.6362396060003</v>
      </c>
      <c r="E17" s="47">
        <f>SUM(E18:E19)</f>
        <v>4460.1326774400004</v>
      </c>
      <c r="F17" s="48">
        <f>(D17-C17)/C17</f>
        <v>-0.26142581781308172</v>
      </c>
      <c r="G17" s="49">
        <f t="shared" ref="F17:G19" si="0">(E17-D17)/D17</f>
        <v>0.32362437969313507</v>
      </c>
      <c r="H17" s="47">
        <f>SUM(H18:H19)</f>
        <v>2776.3584884530001</v>
      </c>
      <c r="I17" s="47">
        <f>SUM(I18:I19)</f>
        <v>2415.7695082210003</v>
      </c>
      <c r="J17" s="47">
        <f>SUM(J18:J19)</f>
        <v>3538.8520951910004</v>
      </c>
      <c r="K17" s="48">
        <f t="shared" ref="K17:L19" si="1">(I17-H17)/H17</f>
        <v>-0.12987839348978369</v>
      </c>
      <c r="L17" s="49">
        <f t="shared" si="1"/>
        <v>0.4648964162963754</v>
      </c>
    </row>
    <row r="18" spans="2:12" ht="19.5" customHeight="1" x14ac:dyDescent="0.3">
      <c r="B18" s="37" t="s">
        <v>25</v>
      </c>
      <c r="C18" s="35">
        <v>4528.7776193219997</v>
      </c>
      <c r="D18" s="35">
        <v>3329.9455095090002</v>
      </c>
      <c r="E18" s="35">
        <v>4430.0163473820003</v>
      </c>
      <c r="F18" s="50">
        <f t="shared" si="0"/>
        <v>-0.26471428066995173</v>
      </c>
      <c r="G18" s="49">
        <f t="shared" si="0"/>
        <v>0.33035700876534924</v>
      </c>
      <c r="H18" s="139">
        <v>2641.5854793849999</v>
      </c>
      <c r="I18" s="140">
        <v>2309.3997590220001</v>
      </c>
      <c r="J18" s="140">
        <v>3447.1327380450002</v>
      </c>
      <c r="K18" s="50">
        <f t="shared" si="1"/>
        <v>-0.12575240247017769</v>
      </c>
      <c r="L18" s="51">
        <f t="shared" si="1"/>
        <v>0.49265311238484533</v>
      </c>
    </row>
    <row r="19" spans="2:12" x14ac:dyDescent="0.3">
      <c r="B19" s="37" t="s">
        <v>26</v>
      </c>
      <c r="C19" s="35">
        <v>33.575521195999997</v>
      </c>
      <c r="D19" s="35">
        <v>39.690730096999999</v>
      </c>
      <c r="E19" s="35">
        <v>30.116330057999999</v>
      </c>
      <c r="F19" s="50">
        <f t="shared" si="0"/>
        <v>0.18213295529507775</v>
      </c>
      <c r="G19" s="49">
        <f t="shared" si="0"/>
        <v>-0.24122509249895799</v>
      </c>
      <c r="H19" s="139">
        <v>134.77300906799999</v>
      </c>
      <c r="I19" s="140">
        <v>106.369749199</v>
      </c>
      <c r="J19" s="140">
        <v>91.719357146000007</v>
      </c>
      <c r="K19" s="50">
        <f t="shared" si="1"/>
        <v>-0.21074887372047227</v>
      </c>
      <c r="L19" s="51">
        <f t="shared" si="1"/>
        <v>-0.13773081316184696</v>
      </c>
    </row>
    <row r="20" spans="2:12" ht="19.5" customHeight="1" x14ac:dyDescent="0.3">
      <c r="B20" s="46"/>
      <c r="C20" s="47"/>
      <c r="D20" s="47"/>
      <c r="E20" s="47"/>
      <c r="F20" s="52"/>
      <c r="G20" s="53"/>
      <c r="H20" s="47"/>
      <c r="I20" s="47"/>
      <c r="J20" s="47"/>
      <c r="K20" s="52"/>
      <c r="L20" s="54"/>
    </row>
    <row r="21" spans="2:12" ht="19.5" customHeight="1" x14ac:dyDescent="0.3">
      <c r="B21" s="27" t="s">
        <v>44</v>
      </c>
      <c r="C21" s="47">
        <f>SUM(C22:C23)</f>
        <v>2165.6230559219998</v>
      </c>
      <c r="D21" s="47">
        <f>SUM(D22:D23)</f>
        <v>1411.308435702</v>
      </c>
      <c r="E21" s="47">
        <f>SUM(E22:E23)</f>
        <v>2163.099850388</v>
      </c>
      <c r="F21" s="48">
        <f>(D21-C21)/C21</f>
        <v>-0.3483129800254437</v>
      </c>
      <c r="G21" s="49">
        <f>(E21-D21)/D21</f>
        <v>0.53269107989994469</v>
      </c>
      <c r="H21" s="47">
        <f>SUM(H22:H23)</f>
        <v>8757.3457782400001</v>
      </c>
      <c r="I21" s="47">
        <f>SUM(I22:I23)</f>
        <v>7448.4766464260001</v>
      </c>
      <c r="J21" s="47">
        <f>SUM(J22:J23)</f>
        <v>10109.217864692</v>
      </c>
      <c r="K21" s="48">
        <f>(I21-H21)/H21</f>
        <v>-0.14945956970960769</v>
      </c>
      <c r="L21" s="49">
        <f>(J21-I21)/I21</f>
        <v>0.35721951542168057</v>
      </c>
    </row>
    <row r="22" spans="2:12" ht="19.5" customHeight="1" x14ac:dyDescent="0.3">
      <c r="B22" s="37" t="s">
        <v>25</v>
      </c>
      <c r="C22" s="35">
        <v>2165.6230559219998</v>
      </c>
      <c r="D22" s="35">
        <v>1411.308435702</v>
      </c>
      <c r="E22" s="35">
        <v>2163.099850388</v>
      </c>
      <c r="F22" s="50">
        <f>(D22-C22)/C22</f>
        <v>-0.3483129800254437</v>
      </c>
      <c r="G22" s="51">
        <f>(E22-D22)/D22</f>
        <v>0.53269107989994469</v>
      </c>
      <c r="H22" s="139">
        <v>8757.3457782400001</v>
      </c>
      <c r="I22" s="140">
        <v>7448.4766464260001</v>
      </c>
      <c r="J22" s="140">
        <v>10109.217864692</v>
      </c>
      <c r="K22" s="50">
        <f>(I22-H22)/H22</f>
        <v>-0.14945956970960769</v>
      </c>
      <c r="L22" s="51">
        <f>(J22-I22)/I22</f>
        <v>0.35721951542168057</v>
      </c>
    </row>
    <row r="23" spans="2:12" x14ac:dyDescent="0.3">
      <c r="B23" s="37" t="s">
        <v>26</v>
      </c>
      <c r="C23" s="55">
        <v>0</v>
      </c>
      <c r="D23" s="55">
        <v>0</v>
      </c>
      <c r="E23" s="55">
        <v>0</v>
      </c>
      <c r="F23" s="50" t="s">
        <v>45</v>
      </c>
      <c r="G23" s="51"/>
      <c r="H23" s="55">
        <v>0</v>
      </c>
      <c r="I23" s="55">
        <v>0</v>
      </c>
      <c r="J23" s="55">
        <v>0</v>
      </c>
      <c r="K23" s="50" t="s">
        <v>45</v>
      </c>
      <c r="L23" s="51" t="s">
        <v>45</v>
      </c>
    </row>
    <row r="24" spans="2:12" ht="19.5" customHeight="1" x14ac:dyDescent="0.3">
      <c r="B24" s="46"/>
      <c r="C24" s="47"/>
      <c r="D24" s="47"/>
      <c r="E24" s="47"/>
      <c r="F24" s="52"/>
      <c r="G24" s="53"/>
      <c r="H24" s="47"/>
      <c r="I24" s="47"/>
      <c r="J24" s="47"/>
      <c r="K24" s="52"/>
      <c r="L24" s="54"/>
    </row>
    <row r="25" spans="2:12" ht="19.5" customHeight="1" x14ac:dyDescent="0.3">
      <c r="B25" s="27" t="s">
        <v>46</v>
      </c>
      <c r="C25" s="47">
        <f>SUM(C26:C27)</f>
        <v>1237.870695327</v>
      </c>
      <c r="D25" s="47">
        <f>SUM(D26:D27)</f>
        <v>1344.176915341</v>
      </c>
      <c r="E25" s="47">
        <f>SUM(E26:E27)</f>
        <v>1183.786260805</v>
      </c>
      <c r="F25" s="48">
        <f>(D25-C25)/C25</f>
        <v>8.5878291177995628E-2</v>
      </c>
      <c r="G25" s="49">
        <f>(E25-D25)/D25</f>
        <v>-0.11932257778382621</v>
      </c>
      <c r="H25" s="47">
        <f>SUM(H26:H27)</f>
        <v>656.09491895300005</v>
      </c>
      <c r="I25" s="47">
        <f>SUM(I26:I27)</f>
        <v>775.52813517300001</v>
      </c>
      <c r="J25" s="47">
        <f>SUM(J26:J27)</f>
        <v>928.375426855</v>
      </c>
      <c r="K25" s="48">
        <f>(I25-H25)/H25</f>
        <v>0.18203649010206047</v>
      </c>
      <c r="L25" s="49">
        <f>(J25-I25)/I25</f>
        <v>0.1970880033229275</v>
      </c>
    </row>
    <row r="26" spans="2:12" ht="19.5" customHeight="1" x14ac:dyDescent="0.3">
      <c r="B26" s="37" t="s">
        <v>25</v>
      </c>
      <c r="C26" s="35">
        <v>1237.870695327</v>
      </c>
      <c r="D26" s="35">
        <v>1344.176915341</v>
      </c>
      <c r="E26" s="35">
        <v>1183.786260805</v>
      </c>
      <c r="F26" s="50">
        <f>(D26-C26)/C26</f>
        <v>8.5878291177995628E-2</v>
      </c>
      <c r="G26" s="51">
        <f>(E26-D26)/D26</f>
        <v>-0.11932257778382621</v>
      </c>
      <c r="H26" s="139">
        <v>656.09491895300005</v>
      </c>
      <c r="I26" s="140">
        <v>775.52813517300001</v>
      </c>
      <c r="J26" s="140">
        <v>928.375426855</v>
      </c>
      <c r="K26" s="50">
        <f>(I26-H26)/H26</f>
        <v>0.18203649010206047</v>
      </c>
      <c r="L26" s="51">
        <f>(J26-I26)/I26</f>
        <v>0.1970880033229275</v>
      </c>
    </row>
    <row r="27" spans="2:12" x14ac:dyDescent="0.3">
      <c r="B27" s="37" t="s">
        <v>26</v>
      </c>
      <c r="C27" s="55">
        <v>0</v>
      </c>
      <c r="D27" s="55">
        <v>0</v>
      </c>
      <c r="E27" s="55">
        <v>0</v>
      </c>
      <c r="F27" s="50" t="s">
        <v>45</v>
      </c>
      <c r="G27" s="51"/>
      <c r="H27" s="55">
        <v>0</v>
      </c>
      <c r="I27" s="55">
        <v>0</v>
      </c>
      <c r="J27" s="55">
        <v>0</v>
      </c>
      <c r="K27" s="50" t="s">
        <v>45</v>
      </c>
      <c r="L27" s="51" t="s">
        <v>45</v>
      </c>
    </row>
    <row r="28" spans="2:12" ht="19.5" customHeight="1" x14ac:dyDescent="0.3">
      <c r="B28" s="46"/>
      <c r="C28" s="47"/>
      <c r="D28" s="47"/>
      <c r="E28" s="47"/>
      <c r="F28" s="52"/>
      <c r="G28" s="53"/>
      <c r="H28" s="47"/>
      <c r="I28" s="47"/>
      <c r="J28" s="47"/>
      <c r="K28" s="52"/>
      <c r="L28" s="54"/>
    </row>
    <row r="29" spans="2:12" ht="19.5" customHeight="1" x14ac:dyDescent="0.3">
      <c r="B29" s="27" t="s">
        <v>47</v>
      </c>
      <c r="C29" s="47">
        <f>SUM(C30:C31)</f>
        <v>10837.51956047</v>
      </c>
      <c r="D29" s="47">
        <f>SUM(D30:D31)</f>
        <v>12242.814566942001</v>
      </c>
      <c r="E29" s="47">
        <f>SUM(E30:E31)</f>
        <v>13921.179529358002</v>
      </c>
      <c r="F29" s="48">
        <f t="shared" ref="F29:G31" si="2">(D29-C29)/C29</f>
        <v>0.12966943207169226</v>
      </c>
      <c r="G29" s="49">
        <f t="shared" si="2"/>
        <v>0.13708979689588005</v>
      </c>
      <c r="H29" s="47">
        <f>SUM(H30:H31)</f>
        <v>18280.450816969002</v>
      </c>
      <c r="I29" s="47">
        <f>SUM(I30:I31)</f>
        <v>19072.967629111001</v>
      </c>
      <c r="J29" s="47">
        <f>SUM(J30:J31)</f>
        <v>20490.935511788</v>
      </c>
      <c r="K29" s="48">
        <f t="shared" ref="K29:L31" si="3">(I29-H29)/H29</f>
        <v>4.3353242219077992E-2</v>
      </c>
      <c r="L29" s="49">
        <f t="shared" si="3"/>
        <v>7.4344376305277238E-2</v>
      </c>
    </row>
    <row r="30" spans="2:12" ht="19.5" customHeight="1" x14ac:dyDescent="0.3">
      <c r="B30" s="37" t="s">
        <v>25</v>
      </c>
      <c r="C30" s="35">
        <v>1336.150710028</v>
      </c>
      <c r="D30" s="35">
        <v>1420.4469379669999</v>
      </c>
      <c r="E30" s="35">
        <v>1531.292414002</v>
      </c>
      <c r="F30" s="50">
        <f t="shared" si="2"/>
        <v>6.3088862136841881E-2</v>
      </c>
      <c r="G30" s="51">
        <f t="shared" si="2"/>
        <v>7.80356330618351E-2</v>
      </c>
      <c r="H30" s="139">
        <v>7758.1357987459996</v>
      </c>
      <c r="I30" s="140">
        <v>7999.6824927449998</v>
      </c>
      <c r="J30" s="140">
        <v>8458.4023354769997</v>
      </c>
      <c r="K30" s="50">
        <f t="shared" si="3"/>
        <v>3.1134630826911147E-2</v>
      </c>
      <c r="L30" s="51">
        <f t="shared" si="3"/>
        <v>5.7342256164293774E-2</v>
      </c>
    </row>
    <row r="31" spans="2:12" x14ac:dyDescent="0.3">
      <c r="B31" s="37" t="s">
        <v>26</v>
      </c>
      <c r="C31" s="35">
        <v>9501.3688504420006</v>
      </c>
      <c r="D31" s="35">
        <v>10822.367628975</v>
      </c>
      <c r="E31" s="35">
        <v>12389.887115356001</v>
      </c>
      <c r="F31" s="50">
        <f t="shared" si="2"/>
        <v>0.13903246988159471</v>
      </c>
      <c r="G31" s="51">
        <f t="shared" si="2"/>
        <v>0.14484071694111011</v>
      </c>
      <c r="H31" s="139">
        <v>10522.315018223</v>
      </c>
      <c r="I31" s="140">
        <v>11073.285136365999</v>
      </c>
      <c r="J31" s="140">
        <v>12032.533176311001</v>
      </c>
      <c r="K31" s="50">
        <f t="shared" si="3"/>
        <v>5.2362062643895875E-2</v>
      </c>
      <c r="L31" s="51">
        <f t="shared" si="3"/>
        <v>8.6627231948964767E-2</v>
      </c>
    </row>
    <row r="32" spans="2:12" ht="19.5" customHeight="1" x14ac:dyDescent="0.3">
      <c r="B32" s="46"/>
      <c r="C32" s="47"/>
      <c r="D32" s="47"/>
      <c r="E32" s="47"/>
      <c r="F32" s="52"/>
      <c r="G32" s="53"/>
      <c r="H32" s="47"/>
      <c r="I32" s="47"/>
      <c r="J32" s="47"/>
      <c r="K32" s="52"/>
      <c r="L32" s="54"/>
    </row>
    <row r="33" spans="2:12" ht="19.5" customHeight="1" x14ac:dyDescent="0.3">
      <c r="B33" s="27" t="s">
        <v>48</v>
      </c>
      <c r="C33" s="47">
        <f>SUM(C34:C35)</f>
        <v>6960.8780069269997</v>
      </c>
      <c r="D33" s="47">
        <f>SUM(D34:D35)</f>
        <v>7017.4789260999996</v>
      </c>
      <c r="E33" s="47">
        <f>SUM(E34:E35)</f>
        <v>6986.8163881619994</v>
      </c>
      <c r="F33" s="48">
        <f t="shared" ref="F33:G35" si="4">(D33-C33)/C33</f>
        <v>8.1312902074529275E-3</v>
      </c>
      <c r="G33" s="49">
        <f t="shared" si="4"/>
        <v>-4.3694520868395549E-3</v>
      </c>
      <c r="H33" s="47">
        <f>SUM(H34:H35)</f>
        <v>9607.7081849320002</v>
      </c>
      <c r="I33" s="47">
        <f>SUM(I34:I35)</f>
        <v>12076.591513111998</v>
      </c>
      <c r="J33" s="47">
        <f>SUM(J34:J35)</f>
        <v>13228.067940008999</v>
      </c>
      <c r="K33" s="48">
        <f t="shared" ref="K33:L35" si="5">(I33-H33)/H33</f>
        <v>0.25696901702864028</v>
      </c>
      <c r="L33" s="49">
        <f t="shared" si="5"/>
        <v>9.5347799554766841E-2</v>
      </c>
    </row>
    <row r="34" spans="2:12" ht="19.5" customHeight="1" x14ac:dyDescent="0.3">
      <c r="B34" s="37" t="s">
        <v>25</v>
      </c>
      <c r="C34" s="35">
        <v>848.15654167299999</v>
      </c>
      <c r="D34" s="35">
        <v>858.20734102400002</v>
      </c>
      <c r="E34" s="35">
        <v>752.06260327699999</v>
      </c>
      <c r="F34" s="50">
        <f t="shared" si="4"/>
        <v>1.1850170171622669E-2</v>
      </c>
      <c r="G34" s="51">
        <f t="shared" si="4"/>
        <v>-0.12368192705081003</v>
      </c>
      <c r="H34" s="139">
        <v>7199.9139415119998</v>
      </c>
      <c r="I34" s="140">
        <v>9100.0058591109992</v>
      </c>
      <c r="J34" s="140">
        <v>10259.935993397999</v>
      </c>
      <c r="K34" s="50">
        <f t="shared" si="5"/>
        <v>0.26390480956220641</v>
      </c>
      <c r="L34" s="51">
        <f t="shared" si="5"/>
        <v>0.12746476785239308</v>
      </c>
    </row>
    <row r="35" spans="2:12" x14ac:dyDescent="0.3">
      <c r="B35" s="37" t="s">
        <v>26</v>
      </c>
      <c r="C35" s="35">
        <v>6112.7214652539997</v>
      </c>
      <c r="D35" s="35">
        <v>6159.2715850759996</v>
      </c>
      <c r="E35" s="35">
        <v>6234.7537848849997</v>
      </c>
      <c r="F35" s="50">
        <f t="shared" si="4"/>
        <v>7.6152856115889881E-3</v>
      </c>
      <c r="G35" s="51">
        <f t="shared" si="4"/>
        <v>1.2255053015017966E-2</v>
      </c>
      <c r="H35" s="139">
        <v>2407.7942434199999</v>
      </c>
      <c r="I35" s="140">
        <v>2976.585654001</v>
      </c>
      <c r="J35" s="140">
        <v>2968.1319466109999</v>
      </c>
      <c r="K35" s="50">
        <f t="shared" si="5"/>
        <v>0.23622924265035872</v>
      </c>
      <c r="L35" s="51">
        <f t="shared" si="5"/>
        <v>-2.8400685794601529E-3</v>
      </c>
    </row>
    <row r="36" spans="2:12" ht="19.5" customHeight="1" x14ac:dyDescent="0.3">
      <c r="B36" s="46"/>
      <c r="C36" s="47"/>
      <c r="D36" s="47"/>
      <c r="E36" s="47"/>
      <c r="F36" s="52"/>
      <c r="G36" s="53"/>
      <c r="H36" s="47"/>
      <c r="I36" s="47"/>
      <c r="J36" s="47"/>
      <c r="K36" s="52"/>
      <c r="L36" s="54"/>
    </row>
    <row r="37" spans="2:12" ht="19.5" customHeight="1" x14ac:dyDescent="0.3">
      <c r="B37" s="27" t="s">
        <v>49</v>
      </c>
      <c r="C37" s="47">
        <f>SUM(C38:C39)</f>
        <v>11270.641551188</v>
      </c>
      <c r="D37" s="47">
        <f>SUM(D38:D39)</f>
        <v>11587.948944267</v>
      </c>
      <c r="E37" s="47">
        <f>SUM(E38:E39)</f>
        <v>11923.414035501999</v>
      </c>
      <c r="F37" s="48">
        <f t="shared" ref="F37:G39" si="6">(D37-C37)/C37</f>
        <v>2.8153445537051382E-2</v>
      </c>
      <c r="G37" s="49">
        <f t="shared" si="6"/>
        <v>2.8949479571271867E-2</v>
      </c>
      <c r="H37" s="47">
        <f>SUM(H38:H39)</f>
        <v>6588.751702601</v>
      </c>
      <c r="I37" s="47">
        <f>SUM(I38:I39)</f>
        <v>7088.1905511059995</v>
      </c>
      <c r="J37" s="47">
        <f>SUM(J38:J39)</f>
        <v>7300.5861078490007</v>
      </c>
      <c r="K37" s="48">
        <f t="shared" ref="K37:L39" si="7">(I37-H37)/H37</f>
        <v>7.5801740761886519E-2</v>
      </c>
      <c r="L37" s="49">
        <f t="shared" si="7"/>
        <v>2.996470752466724E-2</v>
      </c>
    </row>
    <row r="38" spans="2:12" ht="19.5" customHeight="1" x14ac:dyDescent="0.3">
      <c r="B38" s="37" t="s">
        <v>25</v>
      </c>
      <c r="C38" s="35">
        <v>1681.0885867699999</v>
      </c>
      <c r="D38" s="35">
        <v>1750.4091654399999</v>
      </c>
      <c r="E38" s="35">
        <v>1825.861958472</v>
      </c>
      <c r="F38" s="50">
        <f t="shared" si="6"/>
        <v>4.1235529891491797E-2</v>
      </c>
      <c r="G38" s="51">
        <f t="shared" si="6"/>
        <v>4.310580321546334E-2</v>
      </c>
      <c r="H38" s="140">
        <v>4932.8961542750003</v>
      </c>
      <c r="I38" s="140">
        <v>5405.4785016989999</v>
      </c>
      <c r="J38" s="140">
        <v>5408.8917056560003</v>
      </c>
      <c r="K38" s="50">
        <f t="shared" si="7"/>
        <v>9.5802208812858378E-2</v>
      </c>
      <c r="L38" s="51">
        <f t="shared" si="7"/>
        <v>6.3143419327772721E-4</v>
      </c>
    </row>
    <row r="39" spans="2:12" x14ac:dyDescent="0.3">
      <c r="B39" s="37" t="s">
        <v>26</v>
      </c>
      <c r="C39" s="35">
        <v>9589.5529644180006</v>
      </c>
      <c r="D39" s="35">
        <v>9837.5397788270002</v>
      </c>
      <c r="E39" s="35">
        <v>10097.552077029999</v>
      </c>
      <c r="F39" s="50">
        <f t="shared" si="6"/>
        <v>2.5860101646985396E-2</v>
      </c>
      <c r="G39" s="51">
        <f t="shared" si="6"/>
        <v>2.6430622294673148E-2</v>
      </c>
      <c r="H39" s="140">
        <v>1655.855548326</v>
      </c>
      <c r="I39" s="140">
        <v>1682.712049407</v>
      </c>
      <c r="J39" s="140">
        <v>1891.6944021930001</v>
      </c>
      <c r="K39" s="50">
        <f t="shared" si="7"/>
        <v>1.6219108670530363E-2</v>
      </c>
      <c r="L39" s="51">
        <f t="shared" si="7"/>
        <v>0.12419376973003016</v>
      </c>
    </row>
    <row r="40" spans="2:12" ht="19.5" customHeight="1" x14ac:dyDescent="0.3">
      <c r="B40" s="46"/>
      <c r="C40" s="47"/>
      <c r="D40" s="47"/>
      <c r="E40" s="47"/>
      <c r="F40" s="52"/>
      <c r="G40" s="53"/>
      <c r="H40" s="47"/>
      <c r="I40" s="47"/>
      <c r="J40" s="47"/>
      <c r="K40" s="52"/>
      <c r="L40" s="54"/>
    </row>
    <row r="41" spans="2:12" ht="19.5" customHeight="1" x14ac:dyDescent="0.3">
      <c r="B41" s="27" t="s">
        <v>36</v>
      </c>
      <c r="C41" s="47">
        <f t="shared" ref="C41:E41" si="8">C37+C33+C29+C25+C21+C17</f>
        <v>37034.886010351998</v>
      </c>
      <c r="D41" s="47">
        <f t="shared" si="8"/>
        <v>36973.364027957999</v>
      </c>
      <c r="E41" s="47">
        <f t="shared" si="8"/>
        <v>40638.428741655</v>
      </c>
      <c r="F41" s="48">
        <f t="shared" ref="F41:G43" si="9">(D41-C41)/C41</f>
        <v>-1.6611900027666384E-3</v>
      </c>
      <c r="G41" s="49">
        <f t="shared" si="9"/>
        <v>9.9127163839503568E-2</v>
      </c>
      <c r="H41" s="47">
        <f t="shared" ref="H41:J42" si="10">H37+H33+H29+H25+H21+H17</f>
        <v>46666.709890148006</v>
      </c>
      <c r="I41" s="47">
        <f t="shared" si="10"/>
        <v>48877.523983148996</v>
      </c>
      <c r="J41" s="47">
        <f t="shared" si="10"/>
        <v>55596.034946384003</v>
      </c>
      <c r="K41" s="48">
        <f t="shared" ref="K41:L43" si="11">(I41-H41)/H41</f>
        <v>4.7374543828034556E-2</v>
      </c>
      <c r="L41" s="49">
        <f t="shared" si="11"/>
        <v>0.13745604146296933</v>
      </c>
    </row>
    <row r="42" spans="2:12" ht="19.5" customHeight="1" x14ac:dyDescent="0.3">
      <c r="B42" s="37" t="s">
        <v>25</v>
      </c>
      <c r="C42" s="55">
        <f>C38+C34+C30+C26+C22+C18</f>
        <v>11797.667209042</v>
      </c>
      <c r="D42" s="55">
        <f>D38+D34+D30+D26+D22+D18</f>
        <v>10114.494304983</v>
      </c>
      <c r="E42" s="55">
        <f>E38+E34+E30+E26+E22+E18</f>
        <v>11886.119434325999</v>
      </c>
      <c r="F42" s="50">
        <f>(D42-C42)/C42</f>
        <v>-0.1426699765500232</v>
      </c>
      <c r="G42" s="49">
        <f t="shared" si="9"/>
        <v>0.17515706430030734</v>
      </c>
      <c r="H42" s="55">
        <f t="shared" si="10"/>
        <v>31945.972071111002</v>
      </c>
      <c r="I42" s="55">
        <f t="shared" si="10"/>
        <v>33038.571394175997</v>
      </c>
      <c r="J42" s="55">
        <f t="shared" si="10"/>
        <v>38611.956064122998</v>
      </c>
      <c r="K42" s="50">
        <f t="shared" si="11"/>
        <v>3.4201473682907303E-2</v>
      </c>
      <c r="L42" s="51">
        <f t="shared" si="11"/>
        <v>0.16869327076683077</v>
      </c>
    </row>
    <row r="43" spans="2:12" ht="15" thickBot="1" x14ac:dyDescent="0.35">
      <c r="B43" s="42" t="s">
        <v>26</v>
      </c>
      <c r="C43" s="56">
        <f>C19+C31+C35+C39</f>
        <v>25237.218801310002</v>
      </c>
      <c r="D43" s="56">
        <f>D19+D31+D35+D39</f>
        <v>26858.869722974996</v>
      </c>
      <c r="E43" s="56">
        <f>E19+E31+E35+E39</f>
        <v>28752.309307329</v>
      </c>
      <c r="F43" s="57">
        <f t="shared" si="9"/>
        <v>6.4256324535285875E-2</v>
      </c>
      <c r="G43" s="58">
        <f t="shared" si="9"/>
        <v>7.0495877298007131E-2</v>
      </c>
      <c r="H43" s="56">
        <f>H39+H35+H31+H27+H23+H19</f>
        <v>14720.737819037</v>
      </c>
      <c r="I43" s="56">
        <f>I39+I35+I31+I27+I23+I19</f>
        <v>15838.952588972999</v>
      </c>
      <c r="J43" s="56">
        <f>J39+J35+J31+J27+J23+J19</f>
        <v>16984.078882261001</v>
      </c>
      <c r="K43" s="57">
        <f t="shared" si="11"/>
        <v>7.5961869824888339E-2</v>
      </c>
      <c r="L43" s="59">
        <f t="shared" si="11"/>
        <v>7.2298107267852615E-2</v>
      </c>
    </row>
    <row r="44" spans="2:12" x14ac:dyDescent="0.3">
      <c r="B44" s="60"/>
      <c r="C44" s="41"/>
      <c r="D44" s="41"/>
      <c r="E44" s="41"/>
      <c r="F44" s="61"/>
      <c r="G44" s="61"/>
      <c r="H44" s="41"/>
      <c r="I44" s="41"/>
      <c r="J44" s="41"/>
      <c r="K44" s="61"/>
      <c r="L44" s="61"/>
    </row>
    <row r="45" spans="2:12" ht="15" thickBot="1" x14ac:dyDescent="0.35">
      <c r="B45" s="62"/>
      <c r="C45" s="63"/>
      <c r="D45" s="64"/>
      <c r="E45" s="64"/>
      <c r="F45" s="65"/>
      <c r="G45" s="141"/>
      <c r="H45" s="141"/>
      <c r="I45" s="141"/>
      <c r="J45" s="141"/>
      <c r="K45" s="25"/>
      <c r="L45" s="25"/>
    </row>
    <row r="46" spans="2:12" ht="16.2" thickBot="1" x14ac:dyDescent="0.35">
      <c r="B46" s="39"/>
      <c r="C46" s="67"/>
      <c r="D46" s="142" t="s">
        <v>67</v>
      </c>
      <c r="E46" s="142" t="s">
        <v>68</v>
      </c>
      <c r="F46" s="142" t="s">
        <v>69</v>
      </c>
      <c r="G46" s="143"/>
      <c r="L46" s="126"/>
    </row>
    <row r="47" spans="2:12" x14ac:dyDescent="0.3">
      <c r="B47" s="40" t="s">
        <v>37</v>
      </c>
      <c r="C47" s="68"/>
      <c r="D47" s="69">
        <f>C41-H41</f>
        <v>-9631.8238797960075</v>
      </c>
      <c r="E47" s="69">
        <f t="shared" ref="D47:F49" si="12">D41-I41</f>
        <v>-11904.159955190997</v>
      </c>
      <c r="F47" s="70">
        <f t="shared" si="12"/>
        <v>-14957.606204729003</v>
      </c>
      <c r="L47" s="144"/>
    </row>
    <row r="48" spans="2:12" x14ac:dyDescent="0.3">
      <c r="B48" s="37" t="s">
        <v>25</v>
      </c>
      <c r="D48" s="47">
        <f>C42-H42</f>
        <v>-20148.304862069002</v>
      </c>
      <c r="E48" s="47">
        <f>D42-I42</f>
        <v>-22924.077089192997</v>
      </c>
      <c r="F48" s="71">
        <f t="shared" si="12"/>
        <v>-26725.836629796999</v>
      </c>
      <c r="L48" s="144"/>
    </row>
    <row r="49" spans="2:12" x14ac:dyDescent="0.3">
      <c r="B49" s="37" t="s">
        <v>26</v>
      </c>
      <c r="D49" s="47">
        <f t="shared" si="12"/>
        <v>10516.480982273002</v>
      </c>
      <c r="E49" s="47">
        <f t="shared" si="12"/>
        <v>11019.917134001997</v>
      </c>
      <c r="F49" s="71">
        <f t="shared" si="12"/>
        <v>11768.230425067999</v>
      </c>
      <c r="L49" s="144"/>
    </row>
    <row r="50" spans="2:12" x14ac:dyDescent="0.3">
      <c r="B50" s="37"/>
      <c r="D50" s="55"/>
      <c r="E50" s="55"/>
      <c r="F50" s="72"/>
      <c r="L50" s="144"/>
    </row>
    <row r="51" spans="2:12" x14ac:dyDescent="0.3">
      <c r="B51" s="27" t="s">
        <v>38</v>
      </c>
      <c r="D51" s="73">
        <f t="shared" ref="D51:F53" si="13">C41/H41</f>
        <v>0.79360396517198184</v>
      </c>
      <c r="E51" s="73">
        <f t="shared" si="13"/>
        <v>0.75644920231034873</v>
      </c>
      <c r="F51" s="74">
        <f t="shared" si="13"/>
        <v>0.73095911931212543</v>
      </c>
      <c r="L51" s="144"/>
    </row>
    <row r="52" spans="2:12" x14ac:dyDescent="0.3">
      <c r="B52" s="37" t="s">
        <v>25</v>
      </c>
      <c r="D52" s="73">
        <f t="shared" si="13"/>
        <v>0.36930061739178455</v>
      </c>
      <c r="E52" s="73">
        <f t="shared" si="13"/>
        <v>0.30614199943179055</v>
      </c>
      <c r="F52" s="74">
        <f t="shared" si="13"/>
        <v>0.30783520561834998</v>
      </c>
      <c r="L52" s="144"/>
    </row>
    <row r="53" spans="2:12" ht="15" thickBot="1" x14ac:dyDescent="0.35">
      <c r="B53" s="42" t="s">
        <v>26</v>
      </c>
      <c r="C53" s="75"/>
      <c r="D53" s="76">
        <f t="shared" si="13"/>
        <v>1.7143990411046508</v>
      </c>
      <c r="E53" s="76">
        <f t="shared" si="13"/>
        <v>1.6957478451999413</v>
      </c>
      <c r="F53" s="77">
        <f t="shared" si="13"/>
        <v>1.6928977724755689</v>
      </c>
      <c r="L53" s="144"/>
    </row>
  </sheetData>
  <mergeCells count="2">
    <mergeCell ref="B8:L8"/>
    <mergeCell ref="B10:L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Global</vt:lpstr>
      <vt:lpstr>GP</vt:lpstr>
      <vt:lpstr>GSA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mossaab dergaa</cp:lastModifiedBy>
  <cp:lastPrinted>2026-06-08T15:27:57Z</cp:lastPrinted>
  <dcterms:created xsi:type="dcterms:W3CDTF">2015-06-05T18:19:34Z</dcterms:created>
  <dcterms:modified xsi:type="dcterms:W3CDTF">2026-08-11T12:48:50Z</dcterms:modified>
</cp:coreProperties>
</file>