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ossâab\Desktop\Commerce\"/>
    </mc:Choice>
  </mc:AlternateContent>
  <xr:revisionPtr revIDLastSave="0" documentId="13_ncr:1_{7FA149A1-928B-4B29-98D1-1088DF4583E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definedNames>
    <definedName name="_xlnm.Print_Area" localSheetId="0">Globale!#REF!</definedName>
    <definedName name="_xlnm.Print_Area" localSheetId="1">GP!#REF!</definedName>
    <definedName name="_xlnm.Print_Area" localSheetId="2">GSA!#REF!</definedName>
    <definedName name="_xlnm.Print_Area" localSheetId="3">TYPE!#REF!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D50" i="1"/>
  <c r="C50" i="1"/>
  <c r="E49" i="1"/>
  <c r="D49" i="1"/>
  <c r="C49" i="1"/>
  <c r="G47" i="1"/>
  <c r="F47" i="1"/>
  <c r="G46" i="1"/>
  <c r="F46" i="1"/>
  <c r="E42" i="1"/>
  <c r="D42" i="1"/>
  <c r="C42" i="1"/>
  <c r="E41" i="1"/>
  <c r="D41" i="1"/>
  <c r="C41" i="1"/>
  <c r="G39" i="1"/>
  <c r="F39" i="1"/>
  <c r="G38" i="1"/>
  <c r="F38" i="1"/>
  <c r="E23" i="1"/>
  <c r="D23" i="1"/>
  <c r="C23" i="1"/>
  <c r="C26" i="1"/>
  <c r="E22" i="1"/>
  <c r="G22" i="1"/>
  <c r="D22" i="1"/>
  <c r="C22" i="1"/>
  <c r="C25" i="1"/>
  <c r="D49" i="4"/>
  <c r="K43" i="4"/>
  <c r="J43" i="4"/>
  <c r="I43" i="4"/>
  <c r="L43" i="4"/>
  <c r="H43" i="4"/>
  <c r="G43" i="4"/>
  <c r="E43" i="4"/>
  <c r="F53" i="4"/>
  <c r="D43" i="4"/>
  <c r="F43" i="4"/>
  <c r="C43" i="4"/>
  <c r="D53" i="4"/>
  <c r="J42" i="4"/>
  <c r="L42" i="4"/>
  <c r="I42" i="4"/>
  <c r="E48" i="4"/>
  <c r="H42" i="4"/>
  <c r="E42" i="4"/>
  <c r="F48" i="4"/>
  <c r="D42" i="4"/>
  <c r="E52" i="4"/>
  <c r="C42" i="4"/>
  <c r="D48" i="4"/>
  <c r="L39" i="4"/>
  <c r="K39" i="4"/>
  <c r="G39" i="4"/>
  <c r="F39" i="4"/>
  <c r="L38" i="4"/>
  <c r="K38" i="4"/>
  <c r="G38" i="4"/>
  <c r="F38" i="4"/>
  <c r="J37" i="4"/>
  <c r="J41" i="4"/>
  <c r="I37" i="4"/>
  <c r="I41" i="4"/>
  <c r="H37" i="4"/>
  <c r="H41" i="4"/>
  <c r="G37" i="4"/>
  <c r="E37" i="4"/>
  <c r="E41" i="4"/>
  <c r="D37" i="4"/>
  <c r="D41" i="4"/>
  <c r="C37" i="4"/>
  <c r="F37" i="4"/>
  <c r="L35" i="4"/>
  <c r="K35" i="4"/>
  <c r="G35" i="4"/>
  <c r="F35" i="4"/>
  <c r="L34" i="4"/>
  <c r="K34" i="4"/>
  <c r="G34" i="4"/>
  <c r="F34" i="4"/>
  <c r="J33" i="4"/>
  <c r="I33" i="4"/>
  <c r="L33" i="4"/>
  <c r="H33" i="4"/>
  <c r="G33" i="4"/>
  <c r="E33" i="4"/>
  <c r="D33" i="4"/>
  <c r="C33" i="4"/>
  <c r="C41" i="4"/>
  <c r="L31" i="4"/>
  <c r="K31" i="4"/>
  <c r="G31" i="4"/>
  <c r="F31" i="4"/>
  <c r="L30" i="4"/>
  <c r="K30" i="4"/>
  <c r="G30" i="4"/>
  <c r="F30" i="4"/>
  <c r="J29" i="4"/>
  <c r="I29" i="4"/>
  <c r="L29" i="4"/>
  <c r="H29" i="4"/>
  <c r="G29" i="4"/>
  <c r="E29" i="4"/>
  <c r="D29" i="4"/>
  <c r="C29" i="4"/>
  <c r="F29" i="4"/>
  <c r="L26" i="4"/>
  <c r="K26" i="4"/>
  <c r="G26" i="4"/>
  <c r="F26" i="4"/>
  <c r="K25" i="4"/>
  <c r="J25" i="4"/>
  <c r="L25" i="4"/>
  <c r="I25" i="4"/>
  <c r="H25" i="4"/>
  <c r="E25" i="4"/>
  <c r="G25" i="4"/>
  <c r="D25" i="4"/>
  <c r="F25" i="4"/>
  <c r="C25" i="4"/>
  <c r="L22" i="4"/>
  <c r="K22" i="4"/>
  <c r="G22" i="4"/>
  <c r="F22" i="4"/>
  <c r="K21" i="4"/>
  <c r="J21" i="4"/>
  <c r="L21" i="4"/>
  <c r="I21" i="4"/>
  <c r="H21" i="4"/>
  <c r="E21" i="4"/>
  <c r="G21" i="4"/>
  <c r="D21" i="4"/>
  <c r="C21" i="4"/>
  <c r="F21" i="4"/>
  <c r="L19" i="4"/>
  <c r="K19" i="4"/>
  <c r="G19" i="4"/>
  <c r="F19" i="4"/>
  <c r="L18" i="4"/>
  <c r="K18" i="4"/>
  <c r="G18" i="4"/>
  <c r="F18" i="4"/>
  <c r="K17" i="4"/>
  <c r="J17" i="4"/>
  <c r="I17" i="4"/>
  <c r="L17" i="4"/>
  <c r="H17" i="4"/>
  <c r="G17" i="4"/>
  <c r="E17" i="4"/>
  <c r="D17" i="4"/>
  <c r="F17" i="4"/>
  <c r="C17" i="4"/>
  <c r="H57" i="3"/>
  <c r="L53" i="3"/>
  <c r="K53" i="3"/>
  <c r="G53" i="3"/>
  <c r="F53" i="3"/>
  <c r="L52" i="3"/>
  <c r="K52" i="3"/>
  <c r="G52" i="3"/>
  <c r="F52" i="3"/>
  <c r="J51" i="3"/>
  <c r="L51" i="3"/>
  <c r="I51" i="3"/>
  <c r="K51" i="3"/>
  <c r="H51" i="3"/>
  <c r="G51" i="3"/>
  <c r="F51" i="3"/>
  <c r="E51" i="3"/>
  <c r="D51" i="3"/>
  <c r="C51" i="3"/>
  <c r="L49" i="3"/>
  <c r="K49" i="3"/>
  <c r="G49" i="3"/>
  <c r="F49" i="3"/>
  <c r="L48" i="3"/>
  <c r="K48" i="3"/>
  <c r="G48" i="3"/>
  <c r="F48" i="3"/>
  <c r="L47" i="3"/>
  <c r="J47" i="3"/>
  <c r="I47" i="3"/>
  <c r="H47" i="3"/>
  <c r="K47" i="3"/>
  <c r="E47" i="3"/>
  <c r="G47" i="3"/>
  <c r="D47" i="3"/>
  <c r="F47" i="3"/>
  <c r="C47" i="3"/>
  <c r="L45" i="3"/>
  <c r="K45" i="3"/>
  <c r="G45" i="3"/>
  <c r="F45" i="3"/>
  <c r="L44" i="3"/>
  <c r="K44" i="3"/>
  <c r="G44" i="3"/>
  <c r="F44" i="3"/>
  <c r="J43" i="3"/>
  <c r="L43" i="3"/>
  <c r="I43" i="3"/>
  <c r="K43" i="3"/>
  <c r="H43" i="3"/>
  <c r="G43" i="3"/>
  <c r="F43" i="3"/>
  <c r="E43" i="3"/>
  <c r="D43" i="3"/>
  <c r="C43" i="3"/>
  <c r="L41" i="3"/>
  <c r="J41" i="3"/>
  <c r="J57" i="3"/>
  <c r="I41" i="3"/>
  <c r="I39" i="3"/>
  <c r="H41" i="3"/>
  <c r="H39" i="3"/>
  <c r="G41" i="3"/>
  <c r="E41" i="3"/>
  <c r="E57" i="3"/>
  <c r="D41" i="3"/>
  <c r="F41" i="3"/>
  <c r="C41" i="3"/>
  <c r="C57" i="3"/>
  <c r="J40" i="3"/>
  <c r="L40" i="3"/>
  <c r="I40" i="3"/>
  <c r="K40" i="3"/>
  <c r="H40" i="3"/>
  <c r="H56" i="3"/>
  <c r="F40" i="3"/>
  <c r="E40" i="3"/>
  <c r="E56" i="3"/>
  <c r="D40" i="3"/>
  <c r="D56" i="3"/>
  <c r="C40" i="3"/>
  <c r="C56" i="3"/>
  <c r="D39" i="3"/>
  <c r="F39" i="3"/>
  <c r="C39" i="3"/>
  <c r="L37" i="3"/>
  <c r="K37" i="3"/>
  <c r="G37" i="3"/>
  <c r="F37" i="3"/>
  <c r="L36" i="3"/>
  <c r="K36" i="3"/>
  <c r="G36" i="3"/>
  <c r="F36" i="3"/>
  <c r="J35" i="3"/>
  <c r="L35" i="3"/>
  <c r="I35" i="3"/>
  <c r="K35" i="3"/>
  <c r="H35" i="3"/>
  <c r="G35" i="3"/>
  <c r="F35" i="3"/>
  <c r="E35" i="3"/>
  <c r="D35" i="3"/>
  <c r="C35" i="3"/>
  <c r="L33" i="3"/>
  <c r="K33" i="3"/>
  <c r="G33" i="3"/>
  <c r="F33" i="3"/>
  <c r="L32" i="3"/>
  <c r="K32" i="3"/>
  <c r="G32" i="3"/>
  <c r="F32" i="3"/>
  <c r="L31" i="3"/>
  <c r="J31" i="3"/>
  <c r="I31" i="3"/>
  <c r="K31" i="3"/>
  <c r="H31" i="3"/>
  <c r="E31" i="3"/>
  <c r="G31" i="3"/>
  <c r="D31" i="3"/>
  <c r="F31" i="3"/>
  <c r="C31" i="3"/>
  <c r="K29" i="3"/>
  <c r="J29" i="3"/>
  <c r="L29" i="3"/>
  <c r="I29" i="3"/>
  <c r="H29" i="3"/>
  <c r="F29" i="3"/>
  <c r="E29" i="3"/>
  <c r="G29" i="3"/>
  <c r="D29" i="3"/>
  <c r="C29" i="3"/>
  <c r="C27" i="3"/>
  <c r="L28" i="3"/>
  <c r="K28" i="3"/>
  <c r="J28" i="3"/>
  <c r="I28" i="3"/>
  <c r="H28" i="3"/>
  <c r="H27" i="3"/>
  <c r="E28" i="3"/>
  <c r="G28" i="3"/>
  <c r="D28" i="3"/>
  <c r="F28" i="3"/>
  <c r="C28" i="3"/>
  <c r="J27" i="3"/>
  <c r="L27" i="3"/>
  <c r="I27" i="3"/>
  <c r="E27" i="3"/>
  <c r="L24" i="3"/>
  <c r="K24" i="3"/>
  <c r="G24" i="3"/>
  <c r="F24" i="3"/>
  <c r="L23" i="3"/>
  <c r="K23" i="3"/>
  <c r="J23" i="3"/>
  <c r="I23" i="3"/>
  <c r="H23" i="3"/>
  <c r="E23" i="3"/>
  <c r="G23" i="3"/>
  <c r="D23" i="3"/>
  <c r="F23" i="3"/>
  <c r="C23" i="3"/>
  <c r="L20" i="3"/>
  <c r="K20" i="3"/>
  <c r="G20" i="3"/>
  <c r="F20" i="3"/>
  <c r="K19" i="3"/>
  <c r="J19" i="3"/>
  <c r="L19" i="3"/>
  <c r="I19" i="3"/>
  <c r="H19" i="3"/>
  <c r="E19" i="3"/>
  <c r="G19" i="3"/>
  <c r="D19" i="3"/>
  <c r="F19" i="3"/>
  <c r="C19" i="3"/>
  <c r="L17" i="3"/>
  <c r="K17" i="3"/>
  <c r="G17" i="3"/>
  <c r="F17" i="3"/>
  <c r="L16" i="3"/>
  <c r="K16" i="3"/>
  <c r="G16" i="3"/>
  <c r="F16" i="3"/>
  <c r="J15" i="3"/>
  <c r="I15" i="3"/>
  <c r="I55" i="3"/>
  <c r="H15" i="3"/>
  <c r="G15" i="3"/>
  <c r="E15" i="3"/>
  <c r="D15" i="3"/>
  <c r="F15" i="3"/>
  <c r="C15" i="3"/>
  <c r="F51" i="2"/>
  <c r="E51" i="2"/>
  <c r="G51" i="2"/>
  <c r="D51" i="2"/>
  <c r="C51" i="2"/>
  <c r="E50" i="2"/>
  <c r="E54" i="2"/>
  <c r="D50" i="2"/>
  <c r="D54" i="2"/>
  <c r="C50" i="2"/>
  <c r="C54" i="2"/>
  <c r="E48" i="2"/>
  <c r="D48" i="2"/>
  <c r="C48" i="2"/>
  <c r="E47" i="2"/>
  <c r="D47" i="2"/>
  <c r="C47" i="2"/>
  <c r="G45" i="2"/>
  <c r="F45" i="2"/>
  <c r="G44" i="2"/>
  <c r="F44" i="2"/>
  <c r="E41" i="2"/>
  <c r="D41" i="2"/>
  <c r="C41" i="2"/>
  <c r="E40" i="2"/>
  <c r="D40" i="2"/>
  <c r="C40" i="2"/>
  <c r="G38" i="2"/>
  <c r="F38" i="2"/>
  <c r="G37" i="2"/>
  <c r="F37" i="2"/>
  <c r="E34" i="2"/>
  <c r="D34" i="2"/>
  <c r="C34" i="2"/>
  <c r="E33" i="2"/>
  <c r="D33" i="2"/>
  <c r="C33" i="2"/>
  <c r="G31" i="2"/>
  <c r="F31" i="2"/>
  <c r="G30" i="2"/>
  <c r="F30" i="2"/>
  <c r="E27" i="2"/>
  <c r="D27" i="2"/>
  <c r="C27" i="2"/>
  <c r="E26" i="2"/>
  <c r="D26" i="2"/>
  <c r="C26" i="2"/>
  <c r="G24" i="2"/>
  <c r="F24" i="2"/>
  <c r="G23" i="2"/>
  <c r="F23" i="2"/>
  <c r="E20" i="2"/>
  <c r="D20" i="2"/>
  <c r="C20" i="2"/>
  <c r="E19" i="2"/>
  <c r="D19" i="2"/>
  <c r="C19" i="2"/>
  <c r="G17" i="2"/>
  <c r="F17" i="2"/>
  <c r="G16" i="2"/>
  <c r="F16" i="2"/>
  <c r="E25" i="1"/>
  <c r="E26" i="1"/>
  <c r="D25" i="1"/>
  <c r="F23" i="1"/>
  <c r="G23" i="1"/>
  <c r="F22" i="1"/>
  <c r="D26" i="1"/>
  <c r="L41" i="4"/>
  <c r="E47" i="4"/>
  <c r="E51" i="4"/>
  <c r="F41" i="4"/>
  <c r="D47" i="4"/>
  <c r="D51" i="4"/>
  <c r="F47" i="4"/>
  <c r="F51" i="4"/>
  <c r="G41" i="4"/>
  <c r="K41" i="4"/>
  <c r="F42" i="4"/>
  <c r="E49" i="4"/>
  <c r="K29" i="4"/>
  <c r="K37" i="4"/>
  <c r="G42" i="4"/>
  <c r="F49" i="4"/>
  <c r="F33" i="4"/>
  <c r="L37" i="4"/>
  <c r="K42" i="4"/>
  <c r="D52" i="4"/>
  <c r="K33" i="4"/>
  <c r="F52" i="4"/>
  <c r="E53" i="4"/>
  <c r="K27" i="3"/>
  <c r="F67" i="3"/>
  <c r="F63" i="3"/>
  <c r="H55" i="3"/>
  <c r="K55" i="3"/>
  <c r="C55" i="3"/>
  <c r="D62" i="3"/>
  <c r="D66" i="3"/>
  <c r="K39" i="3"/>
  <c r="F56" i="3"/>
  <c r="D63" i="3"/>
  <c r="D67" i="3"/>
  <c r="G56" i="3"/>
  <c r="E39" i="3"/>
  <c r="G40" i="3"/>
  <c r="I57" i="3"/>
  <c r="K57" i="3"/>
  <c r="K15" i="3"/>
  <c r="K41" i="3"/>
  <c r="I56" i="3"/>
  <c r="K56" i="3"/>
  <c r="L15" i="3"/>
  <c r="J56" i="3"/>
  <c r="F62" i="3"/>
  <c r="D27" i="3"/>
  <c r="J39" i="3"/>
  <c r="L39" i="3"/>
  <c r="D57" i="3"/>
  <c r="C53" i="2"/>
  <c r="D53" i="2"/>
  <c r="F53" i="2"/>
  <c r="E53" i="2"/>
  <c r="G53" i="2"/>
  <c r="F50" i="2"/>
  <c r="G50" i="2"/>
  <c r="J55" i="3"/>
  <c r="L55" i="3"/>
  <c r="F57" i="3"/>
  <c r="E67" i="3"/>
  <c r="E63" i="3"/>
  <c r="F66" i="3"/>
  <c r="D61" i="3"/>
  <c r="D65" i="3"/>
  <c r="G39" i="3"/>
  <c r="E55" i="3"/>
  <c r="G27" i="3"/>
  <c r="F27" i="3"/>
  <c r="D55" i="3"/>
  <c r="E62" i="3"/>
  <c r="L56" i="3"/>
  <c r="L57" i="3"/>
  <c r="G57" i="3"/>
  <c r="E66" i="3"/>
  <c r="E61" i="3"/>
  <c r="E65" i="3"/>
  <c r="F55" i="3"/>
  <c r="F61" i="3"/>
  <c r="F65" i="3"/>
  <c r="G55" i="3"/>
</calcChain>
</file>

<file path=xl/sharedStrings.xml><?xml version="1.0" encoding="utf-8"?>
<sst xmlns="http://schemas.openxmlformats.org/spreadsheetml/2006/main" count="188" uniqueCount="73">
  <si>
    <t>BALANCE COMMERCIALE</t>
  </si>
  <si>
    <t>GROUPES DE PRODUITS</t>
  </si>
  <si>
    <t>Var : en %</t>
  </si>
  <si>
    <t>2024/2023</t>
  </si>
  <si>
    <t>2025/2024</t>
  </si>
  <si>
    <t xml:space="preserve"> 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</si>
  <si>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</si>
  <si>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</si>
  <si>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</si>
  <si>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</si>
  <si>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</si>
  <si>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</si>
  <si>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</si>
  <si>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</si>
  <si>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</si>
  <si>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</si>
  <si>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</si>
  <si>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</si>
  <si>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</si>
  <si>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GROUPEMENT SECTORIEL D'ACTIVITE</t>
  </si>
  <si>
    <t>Produits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</si>
  <si>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</si>
  <si>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</si>
  <si>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</si>
  <si>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</si>
  <si>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</si>
  <si>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</si>
  <si>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</si>
  <si>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</si>
  <si>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</si>
  <si>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</si>
  <si>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</si>
  <si>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</si>
  <si>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</si>
  <si>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</si>
  <si>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</si>
  <si>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</si>
  <si>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</si>
  <si>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</si>
  <si>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Exportations</t>
  </si>
  <si>
    <t xml:space="preserve">          Variation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</si>
  <si>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</si>
  <si>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</si>
  <si>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</si>
  <si>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</si>
  <si>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</si>
  <si>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</si>
  <si>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</si>
  <si>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</si>
  <si>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</si>
  <si>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</si>
  <si>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</si>
  <si>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</si>
  <si>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</si>
  <si>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</si>
  <si>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</si>
  <si>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</si>
  <si>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</si>
  <si>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</si>
  <si>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</si>
  <si>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</si>
  <si>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7 mois</t>
  </si>
  <si>
    <t>2025/2023</t>
  </si>
  <si>
    <t xml:space="preserve">   7 MOIS 2 0 2 5</t>
  </si>
  <si>
    <t xml:space="preserve"> 7mois 2023</t>
  </si>
  <si>
    <t xml:space="preserve"> 7mois 2024</t>
  </si>
  <si>
    <t xml:space="preserve"> 7mois 2025</t>
  </si>
  <si>
    <t>COMMERCE  EXTERIEUR  SELON LE  REGIME  ET  LE  TYPE  D'UTILISATION</t>
  </si>
  <si>
    <t>7  MOIS  2025</t>
  </si>
  <si>
    <t>7mois23</t>
  </si>
  <si>
    <t>7mois24</t>
  </si>
  <si>
    <t>7mois25</t>
  </si>
  <si>
    <t>7 MOIS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</si>
</sst>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%"/>
    <numFmt numFmtId="166" formatCode="#,##0.0"/>
    <numFmt numFmtId="167" formatCode="0.000"/>
    <numFmt numFmtId="168" formatCode="#,##0.00000;[Red]\-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2"/>
      <name val="MS Sans Serif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8" xfId="0" applyBorder="1"/>
    <xf numFmtId="17" fontId="7" fillId="0" borderId="9" xfId="0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0" xfId="0" applyFont="1"/>
    <xf numFmtId="0" fontId="8" fillId="0" borderId="14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2" fillId="0" borderId="7" xfId="0" applyFont="1" applyBorder="1"/>
    <xf numFmtId="0" fontId="8" fillId="0" borderId="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6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4" fillId="4" borderId="10" xfId="0" applyFont="1" applyFill="1" applyBorder="1" applyAlignment="1">
      <alignment horizontal="center"/>
    </xf>
    <xf numFmtId="0" fontId="3" fillId="0" borderId="15" xfId="0" applyFont="1" applyBorder="1"/>
    <xf numFmtId="0" fontId="7" fillId="0" borderId="15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17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3" fillId="2" borderId="0" xfId="0" applyFont="1" applyFill="1"/>
    <xf numFmtId="0" fontId="3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9" fontId="8" fillId="0" borderId="11" xfId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11" xfId="1" applyNumberFormat="1" applyFont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" fontId="8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165" fontId="11" fillId="0" borderId="13" xfId="1" applyNumberFormat="1" applyFont="1" applyBorder="1" applyAlignment="1">
      <alignment horizontal="center" vertical="center"/>
    </xf>
    <xf numFmtId="0" fontId="0" fillId="0" borderId="1" xfId="0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0" fillId="0" borderId="2" xfId="0" applyBorder="1"/>
    <xf numFmtId="165" fontId="8" fillId="0" borderId="2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4" fillId="0" borderId="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" vertical="center"/>
    </xf>
    <xf numFmtId="10" fontId="8" fillId="0" borderId="0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7" fontId="13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/>
    </xf>
    <xf numFmtId="0" fontId="8" fillId="0" borderId="0" xfId="0" applyFont="1" applyAlignment="1" applyProtection="1">
      <alignment horizontal="centerContinuous"/>
      <protection locked="0"/>
    </xf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Continuous" vertical="center"/>
    </xf>
    <xf numFmtId="0" fontId="13" fillId="0" borderId="6" xfId="0" applyFont="1" applyBorder="1" applyAlignment="1">
      <alignment horizontal="centerContinuous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8" fillId="0" borderId="18" xfId="0" applyFont="1" applyBorder="1" applyAlignment="1">
      <alignment horizontal="center"/>
    </xf>
    <xf numFmtId="17" fontId="7" fillId="0" borderId="19" xfId="0" applyNumberFormat="1" applyFont="1" applyBorder="1" applyAlignment="1">
      <alignment horizontal="center"/>
    </xf>
    <xf numFmtId="17" fontId="7" fillId="0" borderId="2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16" fillId="0" borderId="17" xfId="0" applyFont="1" applyBorder="1"/>
    <xf numFmtId="0" fontId="6" fillId="0" borderId="0" xfId="0" applyFont="1" applyAlignment="1">
      <alignment horizontal="center"/>
    </xf>
    <xf numFmtId="9" fontId="0" fillId="0" borderId="0" xfId="1" applyFont="1"/>
    <xf numFmtId="0" fontId="13" fillId="0" borderId="21" xfId="0" applyFont="1" applyBorder="1" applyAlignment="1">
      <alignment horizontal="center"/>
    </xf>
    <xf numFmtId="17" fontId="4" fillId="0" borderId="0" xfId="0" applyNumberFormat="1" applyFont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13" fillId="0" borderId="0" xfId="0" applyFont="1"/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17" fontId="8" fillId="0" borderId="0" xfId="0" applyNumberFormat="1" applyFont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6" fillId="0" borderId="21" xfId="0" applyFont="1" applyBorder="1"/>
    <xf numFmtId="168" fontId="5" fillId="0" borderId="0" xfId="2" applyNumberFormat="1" applyFont="1" applyBorder="1" applyAlignment="1">
      <alignment horizontal="center"/>
    </xf>
    <xf numFmtId="0" fontId="1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6" fontId="17" fillId="0" borderId="21" xfId="0" applyNumberFormat="1" applyFont="1" applyBorder="1" applyAlignment="1">
      <alignment horizontal="center"/>
    </xf>
    <xf numFmtId="166" fontId="17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17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2</xdr:row>
      <xdr:rowOff>57150</xdr:rowOff>
    </xdr:from>
    <xdr:to>
      <xdr:col>2</xdr:col>
      <xdr:colOff>152400</xdr:colOff>
      <xdr:row>7</xdr:row>
      <xdr:rowOff>123825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17592C5C-2F35-4FC2-9380-F2FB064199F3}"/>
            </a:ext>
          </a:extLst>
        </xdr:cNvPr>
        <xdr:cNvSpPr>
          <a:spLocks noChangeArrowheads="1"/>
        </xdr:cNvSpPr>
      </xdr:nvSpPr>
      <xdr:spPr bwMode="auto">
        <a:xfrm>
          <a:off x="716280" y="438150"/>
          <a:ext cx="2607945" cy="9810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  <a:endParaRPr lang="fr-FR" sz="900"/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 DE  LA 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91441</xdr:colOff>
      <xdr:row>1</xdr:row>
      <xdr:rowOff>47624</xdr:rowOff>
    </xdr:from>
    <xdr:to>
      <xdr:col>2</xdr:col>
      <xdr:colOff>542926</xdr:colOff>
      <xdr:row>6</xdr:row>
      <xdr:rowOff>95249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id="{B7C43248-C01D-4F71-8C2E-02807998414C}"/>
            </a:ext>
          </a:extLst>
        </xdr:cNvPr>
        <xdr:cNvSpPr>
          <a:spLocks noChangeArrowheads="1"/>
        </xdr:cNvSpPr>
      </xdr:nvSpPr>
      <xdr:spPr bwMode="auto">
        <a:xfrm>
          <a:off x="520066" y="238124"/>
          <a:ext cx="2708910" cy="10001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marL="0" indent="0"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20/53/02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1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175261</xdr:rowOff>
    </xdr:from>
    <xdr:to>
      <xdr:col>1</xdr:col>
      <xdr:colOff>2466975</xdr:colOff>
      <xdr:row>5</xdr:row>
      <xdr:rowOff>47625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F513E32C-6AA6-46D6-9ABE-1823FB0C90CC}"/>
            </a:ext>
          </a:extLst>
        </xdr:cNvPr>
        <xdr:cNvSpPr txBox="1">
          <a:spLocks noChangeArrowheads="1"/>
        </xdr:cNvSpPr>
      </xdr:nvSpPr>
      <xdr:spPr bwMode="auto">
        <a:xfrm>
          <a:off x="485775" y="175261"/>
          <a:ext cx="2419350" cy="82486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99061</xdr:rowOff>
    </xdr:from>
    <xdr:to>
      <xdr:col>3</xdr:col>
      <xdr:colOff>66675</xdr:colOff>
      <xdr:row>5</xdr:row>
      <xdr:rowOff>38101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id="{710A73C8-082A-41E5-89D2-2BDF6F68DE46}"/>
            </a:ext>
          </a:extLst>
        </xdr:cNvPr>
        <xdr:cNvSpPr txBox="1">
          <a:spLocks noChangeArrowheads="1"/>
        </xdr:cNvSpPr>
      </xdr:nvSpPr>
      <xdr:spPr bwMode="auto">
        <a:xfrm>
          <a:off x="476250" y="99061"/>
          <a:ext cx="2828925" cy="8915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NATIONAL  DE LA STATISTIQUE</a:t>
          </a: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20/53/02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H51"/>
  <sheetViews>
    <sheetView tabSelected="1" workbookViewId="0">
      <selection activeCell="B10" sqref="B10"/>
    </sheetView>
  </sheetViews>
  <sheetFormatPr baseColWidth="10" defaultColWidth="9.1796875" defaultRowHeight="14.5" x14ac:dyDescent="0.35"/>
  <cols>
    <col min="2" max="2" width="38.453125" customWidth="1"/>
    <col min="3" max="7" width="10.81640625" customWidth="1"/>
  </cols>
  <sheetData>
    <row r="7" spans="2:8" ht="12" customHeight="1" x14ac:dyDescent="0.35">
      <c r="F7" s="40"/>
    </row>
    <row r="8" spans="2:8" ht="16.5" x14ac:dyDescent="0.35">
      <c r="F8" s="40"/>
    </row>
    <row r="9" spans="2:8" ht="16.5" x14ac:dyDescent="0.35">
      <c r="F9" s="40"/>
    </row>
    <row r="10" spans="2:8" ht="15" x14ac:dyDescent="0.35">
      <c r="B10" s="41" t="s">
        <v>50</v>
      </c>
      <c r="C10" s="41"/>
      <c r="D10" s="41"/>
      <c r="E10" s="42"/>
      <c r="F10" s="42"/>
      <c r="G10" s="42"/>
      <c r="H10" s="60"/>
    </row>
    <row r="11" spans="2:8" ht="17.5" x14ac:dyDescent="0.35">
      <c r="B11" s="33" t="s">
        <v>51</v>
      </c>
      <c r="C11" s="43"/>
      <c r="D11" s="44"/>
      <c r="E11" s="34"/>
      <c r="F11" s="45"/>
      <c r="G11" s="34"/>
      <c r="H11" s="16"/>
    </row>
    <row r="12" spans="2:8" ht="17" thickBot="1" x14ac:dyDescent="0.4">
      <c r="B12" s="33"/>
      <c r="C12" s="33"/>
      <c r="D12" s="33"/>
      <c r="E12" s="34"/>
      <c r="F12" s="40"/>
      <c r="G12" s="34"/>
      <c r="H12" s="16"/>
    </row>
    <row r="13" spans="2:8" ht="16" thickBot="1" x14ac:dyDescent="0.4">
      <c r="B13" s="151" t="s">
        <v>72</v>
      </c>
      <c r="C13" s="152"/>
      <c r="D13" s="152"/>
      <c r="E13" s="152"/>
      <c r="F13" s="152"/>
      <c r="G13" s="153"/>
      <c r="H13" s="16"/>
    </row>
    <row r="14" spans="2:8" ht="16.5" x14ac:dyDescent="0.35">
      <c r="B14" s="46"/>
      <c r="C14" s="46"/>
      <c r="D14" s="46"/>
      <c r="E14" s="47"/>
      <c r="F14" s="40"/>
      <c r="G14" s="47"/>
      <c r="H14" s="16"/>
    </row>
    <row r="15" spans="2:8" x14ac:dyDescent="0.35">
      <c r="B15" s="46"/>
      <c r="C15" s="46"/>
      <c r="D15" s="46"/>
      <c r="E15" s="47"/>
      <c r="F15" s="47"/>
      <c r="G15" s="47"/>
      <c r="H15" s="16"/>
    </row>
    <row r="16" spans="2:8" x14ac:dyDescent="0.35">
      <c r="B16" s="146" t="s">
        <v>52</v>
      </c>
      <c r="C16" s="147"/>
      <c r="D16" s="147"/>
      <c r="E16" s="34"/>
      <c r="F16" s="34"/>
      <c r="G16" s="34"/>
      <c r="H16" s="16"/>
    </row>
    <row r="17" spans="2:8" x14ac:dyDescent="0.35">
      <c r="B17" s="16"/>
      <c r="C17" s="16"/>
      <c r="D17" s="16"/>
      <c r="E17" s="16"/>
      <c r="F17" s="16"/>
      <c r="G17" s="16"/>
      <c r="H17" s="16"/>
    </row>
    <row r="18" spans="2:8" x14ac:dyDescent="0.35">
      <c r="B18" s="48" t="s">
        <v>53</v>
      </c>
      <c r="C18" s="16"/>
      <c r="D18" s="16"/>
      <c r="E18" s="16"/>
      <c r="F18" s="16"/>
      <c r="G18" s="16"/>
    </row>
    <row r="19" spans="2:8" ht="15" thickBot="1" x14ac:dyDescent="0.4">
      <c r="B19" s="39"/>
      <c r="C19" s="16"/>
      <c r="D19" s="16"/>
      <c r="E19" s="16"/>
      <c r="F19" s="16"/>
      <c r="G19" s="16"/>
    </row>
    <row r="20" spans="2:8" ht="15.5" thickTop="1" thickBot="1" x14ac:dyDescent="0.4">
      <c r="B20" s="49"/>
      <c r="C20" s="50" t="s">
        <v>54</v>
      </c>
      <c r="D20" s="50"/>
      <c r="E20" s="51"/>
      <c r="F20" s="50" t="s">
        <v>55</v>
      </c>
      <c r="G20" s="50"/>
    </row>
    <row r="21" spans="2:8" ht="15" thickTop="1" x14ac:dyDescent="0.35">
      <c r="B21" s="16"/>
      <c r="C21" s="52" t="s">
        <v>64</v>
      </c>
      <c r="D21" s="52" t="s">
        <v>65</v>
      </c>
      <c r="E21" s="52" t="s">
        <v>66</v>
      </c>
      <c r="F21" s="53" t="s">
        <v>3</v>
      </c>
      <c r="G21" s="53" t="s">
        <v>4</v>
      </c>
    </row>
    <row r="22" spans="2:8" x14ac:dyDescent="0.35">
      <c r="B22" s="39" t="s">
        <v>39</v>
      </c>
      <c r="C22" s="25">
        <f>C38+C46</f>
        <v>36151.126119203</v>
      </c>
      <c r="D22" s="25">
        <f t="shared" ref="D22:E23" si="0">D38+D46</f>
        <v>37034.886010351998</v>
      </c>
      <c r="E22" s="25">
        <f t="shared" si="0"/>
        <v>36973.364027957999</v>
      </c>
      <c r="F22" s="54">
        <f>(D22-C22)/C22</f>
        <v>2.4446261735662972E-2</v>
      </c>
      <c r="G22" s="54">
        <f>(E22-D22)/D22</f>
        <v>-1.6611900027666384E-3</v>
      </c>
    </row>
    <row r="23" spans="2:8" x14ac:dyDescent="0.35">
      <c r="B23" s="39" t="s">
        <v>21</v>
      </c>
      <c r="C23" s="25">
        <f>C39+C47</f>
        <v>46376.880554908996</v>
      </c>
      <c r="D23" s="25">
        <f t="shared" si="0"/>
        <v>46666.709890148006</v>
      </c>
      <c r="E23" s="25">
        <f t="shared" si="0"/>
        <v>48877.891968229</v>
      </c>
      <c r="F23" s="54">
        <f>(D23-C23)/C23</f>
        <v>6.2494357483975204E-3</v>
      </c>
      <c r="G23" s="54">
        <f>(E23-D23)/D23</f>
        <v>4.7382429215302481E-2</v>
      </c>
    </row>
    <row r="24" spans="2:8" x14ac:dyDescent="0.35">
      <c r="B24" s="39"/>
      <c r="C24" s="16"/>
      <c r="D24" s="16"/>
      <c r="E24" s="16"/>
      <c r="F24" s="16"/>
      <c r="G24" s="16"/>
    </row>
    <row r="25" spans="2:8" x14ac:dyDescent="0.35">
      <c r="B25" s="39" t="s">
        <v>56</v>
      </c>
      <c r="C25" s="25">
        <f>C22-C23</f>
        <v>-10225.754435705996</v>
      </c>
      <c r="D25" s="25">
        <f>D22-D23</f>
        <v>-9631.8238797960075</v>
      </c>
      <c r="E25" s="25">
        <f>E22-E23</f>
        <v>-11904.527940271</v>
      </c>
      <c r="F25" s="55"/>
      <c r="G25" s="55"/>
    </row>
    <row r="26" spans="2:8" x14ac:dyDescent="0.35">
      <c r="B26" s="39" t="s">
        <v>57</v>
      </c>
      <c r="C26" s="56">
        <f>C22/C23</f>
        <v>0.77950749784477258</v>
      </c>
      <c r="D26" s="56">
        <f>D22/D23</f>
        <v>0.79360396517198184</v>
      </c>
      <c r="E26" s="56">
        <f>E22/E23</f>
        <v>0.75644350726072573</v>
      </c>
      <c r="F26" s="55"/>
      <c r="G26" s="55"/>
    </row>
    <row r="27" spans="2:8" x14ac:dyDescent="0.35">
      <c r="B27" s="39"/>
      <c r="C27" s="16"/>
      <c r="D27" s="16"/>
      <c r="E27" s="16"/>
      <c r="F27" s="16"/>
      <c r="G27" s="16"/>
    </row>
    <row r="28" spans="2:8" x14ac:dyDescent="0.35">
      <c r="B28" s="57"/>
      <c r="C28" s="58"/>
      <c r="D28" s="58"/>
      <c r="E28" s="58"/>
      <c r="F28" s="58"/>
      <c r="G28" s="58"/>
    </row>
    <row r="29" spans="2:8" x14ac:dyDescent="0.35">
      <c r="B29" s="57"/>
      <c r="C29" s="58"/>
      <c r="D29" s="58"/>
      <c r="E29" s="58"/>
      <c r="F29" s="58"/>
      <c r="G29" s="58"/>
    </row>
    <row r="30" spans="2:8" x14ac:dyDescent="0.35">
      <c r="B30" s="39"/>
      <c r="C30" s="16"/>
      <c r="D30" s="16"/>
      <c r="E30" s="16"/>
      <c r="F30" s="16"/>
      <c r="G30" s="16"/>
    </row>
    <row r="31" spans="2:8" x14ac:dyDescent="0.35">
      <c r="B31" s="146" t="s">
        <v>58</v>
      </c>
      <c r="C31" s="34"/>
      <c r="D31" s="34"/>
      <c r="E31" s="34"/>
      <c r="F31" s="34"/>
      <c r="G31" s="34"/>
    </row>
    <row r="32" spans="2:8" ht="15" thickBot="1" x14ac:dyDescent="0.4">
      <c r="B32" s="39"/>
      <c r="C32" s="16"/>
      <c r="D32" s="16"/>
      <c r="E32" s="16"/>
      <c r="F32" s="16"/>
      <c r="G32" s="16"/>
    </row>
    <row r="33" spans="2:8" ht="15.5" thickTop="1" thickBot="1" x14ac:dyDescent="0.4">
      <c r="B33" s="49"/>
      <c r="C33" s="50" t="s">
        <v>54</v>
      </c>
      <c r="D33" s="50"/>
      <c r="E33" s="50"/>
      <c r="F33" s="50" t="s">
        <v>55</v>
      </c>
      <c r="G33" s="50"/>
    </row>
    <row r="34" spans="2:8" ht="15" thickTop="1" x14ac:dyDescent="0.35">
      <c r="B34" s="16"/>
      <c r="C34" s="52" t="s">
        <v>64</v>
      </c>
      <c r="D34" s="52" t="s">
        <v>65</v>
      </c>
      <c r="E34" s="52" t="s">
        <v>66</v>
      </c>
      <c r="F34" s="53" t="s">
        <v>3</v>
      </c>
      <c r="G34" s="53" t="s">
        <v>4</v>
      </c>
      <c r="H34" s="148"/>
    </row>
    <row r="35" spans="2:8" x14ac:dyDescent="0.35">
      <c r="B35" s="16"/>
      <c r="C35" s="16"/>
      <c r="D35" s="16"/>
      <c r="E35" s="16"/>
      <c r="F35" s="16"/>
      <c r="G35" s="16"/>
      <c r="H35" s="16"/>
    </row>
    <row r="36" spans="2:8" x14ac:dyDescent="0.35">
      <c r="B36" s="48" t="s">
        <v>59</v>
      </c>
      <c r="C36" s="16"/>
      <c r="D36" s="16"/>
      <c r="E36" s="16"/>
      <c r="F36" s="16"/>
      <c r="G36" s="16"/>
      <c r="H36" s="16"/>
    </row>
    <row r="37" spans="2:8" x14ac:dyDescent="0.35">
      <c r="B37" s="16"/>
      <c r="C37" s="16"/>
      <c r="D37" s="16"/>
      <c r="E37" s="16"/>
      <c r="F37" s="16"/>
      <c r="G37" s="16"/>
      <c r="H37" s="16"/>
    </row>
    <row r="38" spans="2:8" x14ac:dyDescent="0.35">
      <c r="B38" s="39" t="s">
        <v>39</v>
      </c>
      <c r="C38" s="25">
        <v>10206.877826838001</v>
      </c>
      <c r="D38" s="25">
        <v>11797.667209042</v>
      </c>
      <c r="E38" s="25">
        <v>10114.494304983</v>
      </c>
      <c r="F38" s="54">
        <f>(D38-C38)/C38</f>
        <v>0.15585465106882845</v>
      </c>
      <c r="G38" s="54">
        <f>(E38-D38)/D38</f>
        <v>-0.1426699765500232</v>
      </c>
      <c r="H38" s="16"/>
    </row>
    <row r="39" spans="2:8" x14ac:dyDescent="0.35">
      <c r="B39" s="39" t="s">
        <v>21</v>
      </c>
      <c r="C39" s="25">
        <v>31004.194516566997</v>
      </c>
      <c r="D39" s="25">
        <v>31945.972071111002</v>
      </c>
      <c r="E39" s="25">
        <v>33038.939379256</v>
      </c>
      <c r="F39" s="54">
        <f>(D39-C39)/C39</f>
        <v>3.0375811054880637E-2</v>
      </c>
      <c r="G39" s="54">
        <f>(E39-D39)/D39</f>
        <v>3.4212992664993197E-2</v>
      </c>
    </row>
    <row r="40" spans="2:8" x14ac:dyDescent="0.35">
      <c r="B40" s="39"/>
      <c r="C40" s="16"/>
      <c r="D40" s="16"/>
      <c r="E40" s="16"/>
      <c r="F40" s="16"/>
      <c r="G40" s="16"/>
    </row>
    <row r="41" spans="2:8" x14ac:dyDescent="0.35">
      <c r="B41" s="39" t="s">
        <v>56</v>
      </c>
      <c r="C41" s="25">
        <f>C38-C39</f>
        <v>-20797.316689728996</v>
      </c>
      <c r="D41" s="25">
        <f>D38-D39</f>
        <v>-20148.304862069002</v>
      </c>
      <c r="E41" s="25">
        <f>E38-E39</f>
        <v>-22924.445074273001</v>
      </c>
      <c r="F41" s="59"/>
      <c r="G41" s="16"/>
    </row>
    <row r="42" spans="2:8" x14ac:dyDescent="0.35">
      <c r="B42" s="39" t="s">
        <v>57</v>
      </c>
      <c r="C42" s="56">
        <f>C38/C39</f>
        <v>0.3292095790904675</v>
      </c>
      <c r="D42" s="56">
        <f>D38/D39</f>
        <v>0.36930061739178455</v>
      </c>
      <c r="E42" s="56">
        <f>E38/E39</f>
        <v>0.30613858964654111</v>
      </c>
      <c r="F42" s="16"/>
      <c r="G42" s="16"/>
    </row>
    <row r="43" spans="2:8" x14ac:dyDescent="0.35">
      <c r="B43" s="16"/>
      <c r="D43" s="16"/>
      <c r="E43" s="16"/>
      <c r="F43" s="16"/>
      <c r="G43" s="16"/>
    </row>
    <row r="44" spans="2:8" x14ac:dyDescent="0.35">
      <c r="B44" s="48" t="s">
        <v>60</v>
      </c>
      <c r="D44" s="16"/>
      <c r="E44" s="16"/>
      <c r="F44" s="16"/>
      <c r="G44" s="16"/>
    </row>
    <row r="45" spans="2:8" x14ac:dyDescent="0.35">
      <c r="B45" s="16"/>
      <c r="D45" s="16"/>
      <c r="E45" s="16"/>
      <c r="F45" s="16"/>
      <c r="G45" s="16"/>
    </row>
    <row r="46" spans="2:8" x14ac:dyDescent="0.35">
      <c r="B46" s="39" t="s">
        <v>39</v>
      </c>
      <c r="C46" s="25">
        <v>25944.248292364999</v>
      </c>
      <c r="D46" s="25">
        <v>25237.218801310002</v>
      </c>
      <c r="E46" s="25">
        <v>26858.869722975003</v>
      </c>
      <c r="F46" s="54">
        <f>(D46-C46)/C46</f>
        <v>-2.7251878068984738E-2</v>
      </c>
      <c r="G46" s="54">
        <f>(E46-D46)/D46</f>
        <v>6.4256324535286166E-2</v>
      </c>
    </row>
    <row r="47" spans="2:8" x14ac:dyDescent="0.35">
      <c r="B47" s="39" t="s">
        <v>21</v>
      </c>
      <c r="C47" s="25">
        <v>15372.686038342001</v>
      </c>
      <c r="D47" s="25">
        <v>14720.737819037</v>
      </c>
      <c r="E47" s="25">
        <v>15838.952588973001</v>
      </c>
      <c r="F47" s="54">
        <f>(D47-C47)/C47</f>
        <v>-4.2409518914192028E-2</v>
      </c>
      <c r="G47" s="54">
        <f>(E47-D47)/D47</f>
        <v>7.5961869824888464E-2</v>
      </c>
    </row>
    <row r="48" spans="2:8" x14ac:dyDescent="0.35">
      <c r="B48" s="39"/>
      <c r="C48" s="16"/>
      <c r="D48" s="16"/>
      <c r="E48" s="16"/>
      <c r="F48" s="16"/>
      <c r="G48" s="16"/>
    </row>
    <row r="49" spans="2:7" x14ac:dyDescent="0.35">
      <c r="B49" s="39" t="s">
        <v>56</v>
      </c>
      <c r="C49" s="25">
        <f>C46-C47</f>
        <v>10571.562254022998</v>
      </c>
      <c r="D49" s="25">
        <f t="shared" ref="D49" si="1">D46-D47</f>
        <v>10516.480982273002</v>
      </c>
      <c r="E49" s="25">
        <f>E46-E47</f>
        <v>11019.917134002002</v>
      </c>
      <c r="F49" s="16"/>
      <c r="G49" s="16"/>
    </row>
    <row r="50" spans="2:7" x14ac:dyDescent="0.35">
      <c r="B50" s="39" t="s">
        <v>57</v>
      </c>
      <c r="C50" s="56">
        <f>C46/C47</f>
        <v>1.6876847824547894</v>
      </c>
      <c r="D50" s="56">
        <f>D46/D47</f>
        <v>1.7143990411046508</v>
      </c>
      <c r="E50" s="56">
        <f>E46/E47</f>
        <v>1.6957478451999417</v>
      </c>
      <c r="F50" s="16"/>
      <c r="G50" s="16"/>
    </row>
    <row r="51" spans="2:7" x14ac:dyDescent="0.35">
      <c r="B51" s="16"/>
      <c r="D51" s="16"/>
      <c r="E51" s="16"/>
      <c r="F51" s="16"/>
      <c r="G51" s="16"/>
    </row>
  </sheetData>
  <mergeCells count="1">
    <mergeCell ref="B13:G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sheetPr>
    <pageSetUpPr fitToPage="1"/>
  </sheetPr>
  <dimension ref="B2:G55"/>
  <sheetViews>
    <sheetView topLeftCell="A4" workbookViewId="0">
      <selection activeCell="C44" sqref="C44"/>
    </sheetView>
  </sheetViews>
  <sheetFormatPr baseColWidth="10" defaultRowHeight="14.5" x14ac:dyDescent="0.35"/>
  <cols>
    <col min="1" max="1" width="6.453125" customWidth="1"/>
    <col min="2" max="2" width="33.81640625" customWidth="1"/>
  </cols>
  <sheetData>
    <row r="2" spans="2:7" x14ac:dyDescent="0.35">
      <c r="B2" s="1"/>
      <c r="C2" s="2"/>
      <c r="D2" s="2"/>
      <c r="E2" s="2"/>
      <c r="F2" s="2"/>
      <c r="G2" s="2"/>
    </row>
    <row r="3" spans="2:7" x14ac:dyDescent="0.35">
      <c r="B3" s="1"/>
      <c r="C3" s="2"/>
      <c r="D3" s="2"/>
      <c r="E3" s="2"/>
      <c r="F3" s="2"/>
      <c r="G3" s="2"/>
    </row>
    <row r="4" spans="2:7" x14ac:dyDescent="0.35">
      <c r="B4" s="1"/>
      <c r="C4" s="2"/>
      <c r="D4" s="2"/>
      <c r="E4" s="2"/>
      <c r="F4" s="2"/>
      <c r="G4" s="2"/>
    </row>
    <row r="5" spans="2:7" x14ac:dyDescent="0.35">
      <c r="B5" s="1"/>
      <c r="C5" s="2"/>
      <c r="D5" s="2"/>
      <c r="E5" s="2"/>
      <c r="F5" s="2"/>
      <c r="G5" s="2"/>
    </row>
    <row r="6" spans="2:7" x14ac:dyDescent="0.35">
      <c r="B6" s="1"/>
      <c r="C6" s="2"/>
      <c r="D6" s="2"/>
      <c r="E6" s="2"/>
      <c r="F6" s="2"/>
      <c r="G6" s="2"/>
    </row>
    <row r="7" spans="2:7" x14ac:dyDescent="0.35">
      <c r="B7" s="1"/>
      <c r="C7" s="2"/>
      <c r="D7" s="2"/>
      <c r="E7" s="2"/>
      <c r="F7" s="2"/>
      <c r="G7" s="2"/>
    </row>
    <row r="8" spans="2:7" x14ac:dyDescent="0.35">
      <c r="B8" s="1"/>
      <c r="C8" s="2"/>
      <c r="D8" s="2"/>
      <c r="E8" s="2"/>
      <c r="F8" s="2"/>
      <c r="G8" s="2"/>
    </row>
    <row r="9" spans="2:7" ht="17.5" x14ac:dyDescent="0.35">
      <c r="B9" s="154" t="s">
        <v>0</v>
      </c>
      <c r="C9" s="154"/>
      <c r="D9" s="154"/>
      <c r="E9" s="154"/>
      <c r="F9" s="154"/>
      <c r="G9" s="154"/>
    </row>
    <row r="10" spans="2:7" x14ac:dyDescent="0.35">
      <c r="B10" s="3"/>
      <c r="C10" s="97"/>
      <c r="D10" s="97"/>
      <c r="E10" s="97"/>
      <c r="F10" s="97"/>
      <c r="G10" s="97"/>
    </row>
    <row r="11" spans="2:7" x14ac:dyDescent="0.35">
      <c r="B11" s="3"/>
      <c r="C11" s="61"/>
      <c r="D11" s="61"/>
      <c r="E11" s="61"/>
      <c r="F11" s="61"/>
      <c r="G11" s="61"/>
    </row>
    <row r="12" spans="2:7" x14ac:dyDescent="0.35">
      <c r="B12" s="4" t="s">
        <v>1</v>
      </c>
      <c r="C12" s="4" t="s">
        <v>61</v>
      </c>
      <c r="D12" s="4" t="s">
        <v>61</v>
      </c>
      <c r="E12" s="4" t="s">
        <v>61</v>
      </c>
      <c r="F12" s="98" t="s">
        <v>2</v>
      </c>
      <c r="G12" s="98"/>
    </row>
    <row r="13" spans="2:7" x14ac:dyDescent="0.35">
      <c r="B13" s="62"/>
      <c r="C13" s="4">
        <v>2023</v>
      </c>
      <c r="D13" s="4">
        <v>2024</v>
      </c>
      <c r="E13" s="4">
        <v>2025</v>
      </c>
      <c r="F13" s="4" t="s">
        <v>3</v>
      </c>
      <c r="G13" s="4" t="s">
        <v>62</v>
      </c>
    </row>
    <row r="14" spans="2:7" x14ac:dyDescent="0.35">
      <c r="B14" s="3"/>
      <c r="C14" s="3"/>
      <c r="D14" s="3"/>
      <c r="E14" s="3"/>
      <c r="F14" s="3"/>
      <c r="G14" s="3"/>
    </row>
    <row r="15" spans="2:7" x14ac:dyDescent="0.35">
      <c r="B15" s="6" t="s">
        <v>6</v>
      </c>
      <c r="C15" s="3"/>
      <c r="D15" s="3"/>
      <c r="E15" s="3"/>
      <c r="F15" s="3"/>
      <c r="G15" s="3"/>
    </row>
    <row r="16" spans="2:7" x14ac:dyDescent="0.35">
      <c r="B16" s="9" t="s">
        <v>7</v>
      </c>
      <c r="C16" s="7">
        <v>4037.6144025029998</v>
      </c>
      <c r="D16" s="7">
        <v>5713.7207438699998</v>
      </c>
      <c r="E16" s="7">
        <v>4603.6504758840001</v>
      </c>
      <c r="F16" s="8">
        <f>+(D16-C16)/C16</f>
        <v>0.41512293504995113</v>
      </c>
      <c r="G16" s="8">
        <f>+(E16-D16)/D16</f>
        <v>-0.19428150547555992</v>
      </c>
    </row>
    <row r="17" spans="2:7" x14ac:dyDescent="0.35">
      <c r="B17" s="9" t="s">
        <v>8</v>
      </c>
      <c r="C17" s="7">
        <v>4531.2270727759997</v>
      </c>
      <c r="D17" s="7">
        <v>3984.5190261480002</v>
      </c>
      <c r="E17" s="7">
        <v>3780.250171267</v>
      </c>
      <c r="F17" s="8">
        <f>+(D17-C17)/C17</f>
        <v>-0.12065342077263536</v>
      </c>
      <c r="G17" s="8">
        <f>+(E17-D17)/D17</f>
        <v>-5.1265624167059209E-2</v>
      </c>
    </row>
    <row r="18" spans="2:7" x14ac:dyDescent="0.35">
      <c r="B18" s="3"/>
      <c r="C18" s="3"/>
      <c r="D18" s="3"/>
      <c r="E18" s="3"/>
      <c r="F18" s="3"/>
      <c r="G18" s="3"/>
    </row>
    <row r="19" spans="2:7" x14ac:dyDescent="0.35">
      <c r="B19" s="9" t="s">
        <v>9</v>
      </c>
      <c r="C19" s="7">
        <f>+C16-C17</f>
        <v>-493.61267027299982</v>
      </c>
      <c r="D19" s="7">
        <f>+D16-D17</f>
        <v>1729.2017177219996</v>
      </c>
      <c r="E19" s="7">
        <f>+E16-E17</f>
        <v>823.40030461700007</v>
      </c>
      <c r="F19" s="3"/>
      <c r="G19" s="3"/>
    </row>
    <row r="20" spans="2:7" x14ac:dyDescent="0.35">
      <c r="B20" s="9" t="s">
        <v>10</v>
      </c>
      <c r="C20" s="8">
        <f>+C16/C17</f>
        <v>0.89106423881542662</v>
      </c>
      <c r="D20" s="8">
        <f>+D16/D17</f>
        <v>1.4339800378350034</v>
      </c>
      <c r="E20" s="8">
        <f>+E16/E17</f>
        <v>1.2178163527047805</v>
      </c>
      <c r="F20" s="3"/>
      <c r="G20" s="3"/>
    </row>
    <row r="21" spans="2:7" x14ac:dyDescent="0.35">
      <c r="B21" s="3"/>
      <c r="C21" s="3"/>
      <c r="D21" s="3"/>
      <c r="E21" s="3"/>
      <c r="F21" s="3"/>
      <c r="G21" s="3"/>
    </row>
    <row r="22" spans="2:7" x14ac:dyDescent="0.35">
      <c r="B22" s="6" t="s">
        <v>11</v>
      </c>
      <c r="C22" s="3"/>
      <c r="D22" s="3"/>
      <c r="E22" s="3"/>
      <c r="F22" s="3"/>
      <c r="G22" s="3"/>
    </row>
    <row r="23" spans="2:7" x14ac:dyDescent="0.35">
      <c r="B23" s="9" t="s">
        <v>7</v>
      </c>
      <c r="C23" s="7">
        <v>12794.438283926</v>
      </c>
      <c r="D23" s="7">
        <v>11524.747451775</v>
      </c>
      <c r="E23" s="7">
        <v>13105.270654943999</v>
      </c>
      <c r="F23" s="8">
        <f>+(D23-C23)/C23</f>
        <v>-9.9237715949292357E-2</v>
      </c>
      <c r="G23" s="8">
        <f>+(E23-D23)/D23</f>
        <v>0.13714167792245832</v>
      </c>
    </row>
    <row r="24" spans="2:7" x14ac:dyDescent="0.35">
      <c r="B24" s="9" t="s">
        <v>8</v>
      </c>
      <c r="C24" s="7">
        <v>16781.007559179001</v>
      </c>
      <c r="D24" s="7">
        <v>15860.245067209</v>
      </c>
      <c r="E24" s="7">
        <v>16905.690707669</v>
      </c>
      <c r="F24" s="8">
        <f>+(D24-C24)/C24</f>
        <v>-5.4869321089504874E-2</v>
      </c>
      <c r="G24" s="8">
        <f>+(E24-D24)/D24</f>
        <v>6.5916108864008394E-2</v>
      </c>
    </row>
    <row r="25" spans="2:7" x14ac:dyDescent="0.35">
      <c r="B25" s="63"/>
      <c r="C25" s="3"/>
      <c r="D25" s="3"/>
      <c r="E25" s="3"/>
      <c r="F25" s="3"/>
      <c r="G25" s="3"/>
    </row>
    <row r="26" spans="2:7" x14ac:dyDescent="0.35">
      <c r="B26" s="9" t="s">
        <v>9</v>
      </c>
      <c r="C26" s="7">
        <f>+C23-C24</f>
        <v>-3986.5692752530013</v>
      </c>
      <c r="D26" s="7">
        <f>+D23-D24</f>
        <v>-4335.4976154340002</v>
      </c>
      <c r="E26" s="7">
        <f>+E23-E24</f>
        <v>-3800.4200527250014</v>
      </c>
      <c r="F26" s="3"/>
      <c r="G26" s="3"/>
    </row>
    <row r="27" spans="2:7" x14ac:dyDescent="0.35">
      <c r="B27" s="9" t="s">
        <v>10</v>
      </c>
      <c r="C27" s="8">
        <f>+C23/C24</f>
        <v>0.76243564272322861</v>
      </c>
      <c r="D27" s="8">
        <f>+D23/D24</f>
        <v>0.72664371848845977</v>
      </c>
      <c r="E27" s="8">
        <f>+E23/E24</f>
        <v>0.77519877073102961</v>
      </c>
      <c r="F27" s="3"/>
      <c r="G27" s="3"/>
    </row>
    <row r="28" spans="2:7" x14ac:dyDescent="0.35">
      <c r="B28" s="3"/>
      <c r="C28" s="3"/>
      <c r="D28" s="3"/>
      <c r="E28" s="3"/>
      <c r="F28" s="3"/>
      <c r="G28" s="3"/>
    </row>
    <row r="29" spans="2:7" x14ac:dyDescent="0.35">
      <c r="B29" s="6" t="s">
        <v>12</v>
      </c>
      <c r="C29" s="3"/>
      <c r="D29" s="3"/>
      <c r="E29" s="3"/>
      <c r="F29" s="3"/>
      <c r="G29" s="3"/>
    </row>
    <row r="30" spans="2:7" x14ac:dyDescent="0.35">
      <c r="B30" s="9" t="s">
        <v>7</v>
      </c>
      <c r="C30" s="7">
        <v>6489.9148601880006</v>
      </c>
      <c r="D30" s="7">
        <v>6913.3185997259998</v>
      </c>
      <c r="E30" s="7">
        <v>7036.6022003629996</v>
      </c>
      <c r="F30" s="8">
        <f>+(D30-C30)/C30</f>
        <v>6.524026102951587E-2</v>
      </c>
      <c r="G30" s="8">
        <f>+(E30-D30)/D30</f>
        <v>1.7832767123141992E-2</v>
      </c>
    </row>
    <row r="31" spans="2:7" x14ac:dyDescent="0.35">
      <c r="B31" s="9" t="s">
        <v>8</v>
      </c>
      <c r="C31" s="7">
        <v>7446.168270094</v>
      </c>
      <c r="D31" s="7">
        <v>7586.0416403879999</v>
      </c>
      <c r="E31" s="7">
        <v>8996.2285457180005</v>
      </c>
      <c r="F31" s="8">
        <f>+(D31-C31)/C31</f>
        <v>1.878461044934647E-2</v>
      </c>
      <c r="G31" s="8">
        <f>+(E31-D31)/D31</f>
        <v>0.18589232331947422</v>
      </c>
    </row>
    <row r="32" spans="2:7" x14ac:dyDescent="0.35">
      <c r="B32" s="63"/>
      <c r="C32" s="3"/>
      <c r="D32" s="3"/>
      <c r="E32" s="3"/>
      <c r="F32" s="3"/>
      <c r="G32" s="3"/>
    </row>
    <row r="33" spans="2:7" x14ac:dyDescent="0.35">
      <c r="B33" s="9" t="s">
        <v>9</v>
      </c>
      <c r="C33" s="7">
        <f>+C30-C31</f>
        <v>-956.25340990599943</v>
      </c>
      <c r="D33" s="7">
        <f>+D30-D31</f>
        <v>-672.72304066200013</v>
      </c>
      <c r="E33" s="7">
        <f>+E30-E31</f>
        <v>-1959.6263453550009</v>
      </c>
      <c r="F33" s="3"/>
      <c r="G33" s="3"/>
    </row>
    <row r="34" spans="2:7" x14ac:dyDescent="0.35">
      <c r="B34" s="9" t="s">
        <v>10</v>
      </c>
      <c r="C34" s="8">
        <f>+C30/C31</f>
        <v>0.87157778669243968</v>
      </c>
      <c r="D34" s="8">
        <f>+D30/D31</f>
        <v>0.91132094014875553</v>
      </c>
      <c r="E34" s="8">
        <f>+E30/E31</f>
        <v>0.78217245867016816</v>
      </c>
      <c r="F34" s="3"/>
      <c r="G34" s="3"/>
    </row>
    <row r="35" spans="2:7" x14ac:dyDescent="0.35">
      <c r="B35" s="6"/>
      <c r="C35" s="3"/>
      <c r="D35" s="3"/>
      <c r="E35" s="3"/>
      <c r="F35" s="3"/>
      <c r="G35" s="3"/>
    </row>
    <row r="36" spans="2:7" x14ac:dyDescent="0.35">
      <c r="B36" s="6" t="s">
        <v>13</v>
      </c>
      <c r="C36" s="3"/>
      <c r="D36" s="3"/>
      <c r="E36" s="3"/>
      <c r="F36" s="3"/>
      <c r="G36" s="3"/>
    </row>
    <row r="37" spans="2:7" x14ac:dyDescent="0.35">
      <c r="B37" s="9" t="s">
        <v>7</v>
      </c>
      <c r="C37" s="7">
        <v>11015.777578869</v>
      </c>
      <c r="D37" s="7">
        <v>10717.476159059001</v>
      </c>
      <c r="E37" s="7">
        <v>10816.532261065</v>
      </c>
      <c r="F37" s="8">
        <f>+(D37-C37)/C37</f>
        <v>-2.7079470121311757E-2</v>
      </c>
      <c r="G37" s="8">
        <f>+(E37-D37)/D37</f>
        <v>9.242484007979045E-3</v>
      </c>
    </row>
    <row r="38" spans="2:7" x14ac:dyDescent="0.35">
      <c r="B38" s="9" t="s">
        <v>8</v>
      </c>
      <c r="C38" s="7">
        <v>10103.692975077</v>
      </c>
      <c r="D38" s="7">
        <v>10478.558378162999</v>
      </c>
      <c r="E38" s="7">
        <v>11747.245897149</v>
      </c>
      <c r="F38" s="8">
        <f>+(D38-C38)/C38</f>
        <v>3.7101820493822255E-2</v>
      </c>
      <c r="G38" s="8">
        <f>+(E38-D38)/D38</f>
        <v>0.12107462431377077</v>
      </c>
    </row>
    <row r="39" spans="2:7" x14ac:dyDescent="0.35">
      <c r="B39" s="63"/>
      <c r="C39" s="3"/>
      <c r="D39" s="3"/>
      <c r="E39" s="3"/>
      <c r="F39" s="3"/>
      <c r="G39" s="3"/>
    </row>
    <row r="40" spans="2:7" x14ac:dyDescent="0.35">
      <c r="B40" s="9" t="s">
        <v>9</v>
      </c>
      <c r="C40" s="7">
        <f>+C37-C38</f>
        <v>912.08460379200005</v>
      </c>
      <c r="D40" s="7">
        <f>+D37-D38</f>
        <v>238.9177808960012</v>
      </c>
      <c r="E40" s="7">
        <f>+E37-E38</f>
        <v>-930.71363608399952</v>
      </c>
      <c r="F40" s="3"/>
      <c r="G40" s="3"/>
    </row>
    <row r="41" spans="2:7" x14ac:dyDescent="0.35">
      <c r="B41" s="9" t="s">
        <v>10</v>
      </c>
      <c r="C41" s="8">
        <f>+C37/C38</f>
        <v>1.0902723990170584</v>
      </c>
      <c r="D41" s="8">
        <f>+D37/D38</f>
        <v>1.0228006346172485</v>
      </c>
      <c r="E41" s="8">
        <f>+E37/E38</f>
        <v>0.92077175839914283</v>
      </c>
      <c r="F41" s="3"/>
      <c r="G41" s="3"/>
    </row>
    <row r="42" spans="2:7" x14ac:dyDescent="0.35">
      <c r="B42" s="3"/>
      <c r="C42" s="3"/>
      <c r="D42" s="3"/>
      <c r="E42" s="3"/>
      <c r="F42" s="3"/>
      <c r="G42" s="3"/>
    </row>
    <row r="43" spans="2:7" x14ac:dyDescent="0.35">
      <c r="B43" s="6" t="s">
        <v>14</v>
      </c>
      <c r="C43" s="3"/>
      <c r="D43" s="3"/>
      <c r="E43" s="3"/>
      <c r="F43" s="3"/>
      <c r="G43" s="3"/>
    </row>
    <row r="44" spans="2:7" x14ac:dyDescent="0.35">
      <c r="B44" s="9" t="s">
        <v>7</v>
      </c>
      <c r="C44" s="7">
        <v>1813.3809937169999</v>
      </c>
      <c r="D44" s="7">
        <v>2165.6230559219998</v>
      </c>
      <c r="E44" s="7">
        <v>1411.308435702</v>
      </c>
      <c r="F44" s="8">
        <f>+(D44-C44)/C44</f>
        <v>0.19424603181871197</v>
      </c>
      <c r="G44" s="8">
        <f>+(E44-D44)/D44</f>
        <v>-0.3483129800254437</v>
      </c>
    </row>
    <row r="45" spans="2:7" x14ac:dyDescent="0.35">
      <c r="B45" s="9" t="s">
        <v>8</v>
      </c>
      <c r="C45" s="7">
        <v>7514.784677783</v>
      </c>
      <c r="D45" s="7">
        <v>8757.3457782400001</v>
      </c>
      <c r="E45" s="7">
        <v>7448.4766464260001</v>
      </c>
      <c r="F45" s="8">
        <f>+(D45-C45)/C45</f>
        <v>0.16534886277321501</v>
      </c>
      <c r="G45" s="8">
        <f>+(E45-D45)/D45</f>
        <v>-0.14945956970960769</v>
      </c>
    </row>
    <row r="46" spans="2:7" x14ac:dyDescent="0.35">
      <c r="B46" s="63"/>
      <c r="C46" s="3"/>
      <c r="D46" s="3"/>
      <c r="E46" s="3"/>
      <c r="F46" s="3"/>
      <c r="G46" s="3"/>
    </row>
    <row r="47" spans="2:7" x14ac:dyDescent="0.35">
      <c r="B47" s="9" t="s">
        <v>9</v>
      </c>
      <c r="C47" s="7">
        <f>+C44-C45</f>
        <v>-5701.4036840660001</v>
      </c>
      <c r="D47" s="7">
        <f>+D44-D45</f>
        <v>-6591.7227223179998</v>
      </c>
      <c r="E47" s="7">
        <f>+E44-E45</f>
        <v>-6037.1682107240003</v>
      </c>
      <c r="F47" s="3"/>
      <c r="G47" s="3"/>
    </row>
    <row r="48" spans="2:7" x14ac:dyDescent="0.35">
      <c r="B48" s="9" t="s">
        <v>10</v>
      </c>
      <c r="C48" s="8">
        <f>+C44/C45</f>
        <v>0.24130844348450189</v>
      </c>
      <c r="D48" s="8">
        <f>+D44/D45</f>
        <v>0.24729217171064291</v>
      </c>
      <c r="E48" s="8">
        <f>+E44/E45</f>
        <v>0.18947611742586151</v>
      </c>
      <c r="F48" s="3"/>
      <c r="G48" s="3"/>
    </row>
    <row r="49" spans="2:7" ht="15" thickBot="1" x14ac:dyDescent="0.4">
      <c r="C49" s="3"/>
      <c r="D49" s="3"/>
      <c r="E49" s="3"/>
      <c r="F49" s="3"/>
      <c r="G49" s="3"/>
    </row>
    <row r="50" spans="2:7" x14ac:dyDescent="0.35">
      <c r="B50" s="65" t="s">
        <v>15</v>
      </c>
      <c r="C50" s="10">
        <f t="shared" ref="C50:E51" si="0">SUM(C16+C23+C30+C37+C44)</f>
        <v>36151.126119203</v>
      </c>
      <c r="D50" s="10">
        <f t="shared" si="0"/>
        <v>37034.886010351998</v>
      </c>
      <c r="E50" s="10">
        <f t="shared" si="0"/>
        <v>36973.364027957999</v>
      </c>
      <c r="F50" s="11">
        <f>+(D50-C50)/C50</f>
        <v>2.4446261735662972E-2</v>
      </c>
      <c r="G50" s="11">
        <f>+(E50-D50)/D50</f>
        <v>-1.6611900027666384E-3</v>
      </c>
    </row>
    <row r="51" spans="2:7" x14ac:dyDescent="0.35">
      <c r="B51" s="6" t="s">
        <v>16</v>
      </c>
      <c r="C51" s="12">
        <f t="shared" si="0"/>
        <v>46376.880554909003</v>
      </c>
      <c r="D51" s="12">
        <f t="shared" si="0"/>
        <v>46666.709890147999</v>
      </c>
      <c r="E51" s="12">
        <f t="shared" si="0"/>
        <v>48877.891968229007</v>
      </c>
      <c r="F51" s="13">
        <f>+(D51-C51)/C51</f>
        <v>6.2494357483972056E-3</v>
      </c>
      <c r="G51" s="13">
        <f>+(E51-D51)/D51</f>
        <v>4.73824292153028E-2</v>
      </c>
    </row>
    <row r="52" spans="2:7" x14ac:dyDescent="0.35">
      <c r="B52" s="3"/>
      <c r="C52" s="3"/>
      <c r="D52" s="3"/>
      <c r="E52" s="3"/>
      <c r="F52" s="6"/>
      <c r="G52" s="6"/>
    </row>
    <row r="53" spans="2:7" x14ac:dyDescent="0.35">
      <c r="B53" s="6" t="s">
        <v>17</v>
      </c>
      <c r="C53" s="12">
        <f>+C50-C51</f>
        <v>-10225.754435706003</v>
      </c>
      <c r="D53" s="12">
        <f>+D50-D51</f>
        <v>-9631.8238797960003</v>
      </c>
      <c r="E53" s="12">
        <f>+E50-E51</f>
        <v>-11904.527940271008</v>
      </c>
      <c r="F53" s="13">
        <f>+(D53-C53)/C53</f>
        <v>-5.8081832459826427E-2</v>
      </c>
      <c r="G53" s="13">
        <f>+(E53-D53)/D53</f>
        <v>0.23595780911674463</v>
      </c>
    </row>
    <row r="54" spans="2:7" ht="15" thickBot="1" x14ac:dyDescent="0.4">
      <c r="B54" s="14" t="s">
        <v>18</v>
      </c>
      <c r="C54" s="15">
        <f>+C50/C51</f>
        <v>0.77950749784477247</v>
      </c>
      <c r="D54" s="15">
        <f>+D50/D51</f>
        <v>0.79360396517198195</v>
      </c>
      <c r="E54" s="15">
        <f>+E50/E51</f>
        <v>0.75644350726072562</v>
      </c>
      <c r="F54" s="15"/>
      <c r="G54" s="15"/>
    </row>
    <row r="55" spans="2:7" x14ac:dyDescent="0.35">
      <c r="B55" s="5"/>
      <c r="E55" s="133"/>
    </row>
  </sheetData>
  <mergeCells count="1">
    <mergeCell ref="B9:G9"/>
  </mergeCells>
  <pageMargins left="0.70866141732283472" right="0.70866141732283472" top="0.74803149606299213" bottom="0.35433070866141736" header="0.31496062992125984" footer="0.11811023622047245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sheetPr>
    <pageSetUpPr fitToPage="1"/>
  </sheetPr>
  <dimension ref="B2:L67"/>
  <sheetViews>
    <sheetView workbookViewId="0">
      <selection activeCell="D6" sqref="D6"/>
    </sheetView>
  </sheetViews>
  <sheetFormatPr baseColWidth="10" defaultRowHeight="14.5" x14ac:dyDescent="0.35"/>
  <cols>
    <col min="1" max="1" width="6.54296875" customWidth="1"/>
    <col min="2" max="2" width="43.26953125" customWidth="1"/>
  </cols>
  <sheetData>
    <row r="2" spans="2:12" x14ac:dyDescent="0.35">
      <c r="H2" s="64"/>
    </row>
    <row r="3" spans="2:12" x14ac:dyDescent="0.35">
      <c r="H3" s="64"/>
    </row>
    <row r="4" spans="2:12" x14ac:dyDescent="0.35">
      <c r="H4" s="64"/>
    </row>
    <row r="5" spans="2:12" x14ac:dyDescent="0.35">
      <c r="H5" s="64"/>
    </row>
    <row r="6" spans="2:12" x14ac:dyDescent="0.35">
      <c r="B6" s="16"/>
      <c r="C6" s="16"/>
      <c r="D6" s="16"/>
      <c r="E6" s="16" t="s">
        <v>5</v>
      </c>
      <c r="F6" s="16"/>
      <c r="H6" s="5"/>
      <c r="I6" s="16"/>
      <c r="J6" s="16"/>
      <c r="K6" s="16"/>
      <c r="L6" s="16"/>
    </row>
    <row r="7" spans="2:12" ht="15" x14ac:dyDescent="0.35">
      <c r="B7" s="156" t="s">
        <v>19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</row>
    <row r="8" spans="2:12" x14ac:dyDescent="0.35">
      <c r="D8" s="17"/>
      <c r="E8" s="17"/>
      <c r="F8" s="17"/>
      <c r="H8" s="64"/>
      <c r="I8" s="17"/>
      <c r="J8" s="17"/>
      <c r="K8" s="17"/>
      <c r="L8" s="17"/>
    </row>
    <row r="9" spans="2:12" ht="15" x14ac:dyDescent="0.35">
      <c r="B9" s="155" t="s">
        <v>63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</row>
    <row r="10" spans="2:12" ht="15" thickBot="1" x14ac:dyDescent="0.4">
      <c r="B10" s="16"/>
      <c r="C10" s="16"/>
      <c r="D10" s="16"/>
      <c r="E10" s="16"/>
      <c r="F10" s="16"/>
      <c r="G10" s="16"/>
      <c r="H10" s="5"/>
      <c r="I10" s="16"/>
      <c r="J10" s="16"/>
      <c r="K10" s="16"/>
      <c r="L10" s="16"/>
    </row>
    <row r="11" spans="2:12" ht="15" thickBot="1" x14ac:dyDescent="0.4">
      <c r="B11" s="18" t="s">
        <v>20</v>
      </c>
      <c r="C11" s="99" t="s">
        <v>39</v>
      </c>
      <c r="D11" s="99"/>
      <c r="E11" s="100"/>
      <c r="F11" s="100"/>
      <c r="G11" s="101"/>
      <c r="H11" s="99" t="s">
        <v>21</v>
      </c>
      <c r="I11" s="99"/>
      <c r="J11" s="100"/>
      <c r="K11" s="100"/>
      <c r="L11" s="102"/>
    </row>
    <row r="12" spans="2:12" x14ac:dyDescent="0.35">
      <c r="B12" s="19"/>
      <c r="C12" s="103" t="s">
        <v>22</v>
      </c>
      <c r="D12" s="103"/>
      <c r="E12" s="17"/>
      <c r="F12" s="104" t="s">
        <v>23</v>
      </c>
      <c r="G12" s="104"/>
      <c r="H12" s="103" t="s">
        <v>22</v>
      </c>
      <c r="I12" s="103"/>
      <c r="J12" s="17"/>
      <c r="K12" s="104" t="s">
        <v>23</v>
      </c>
      <c r="L12" s="104"/>
    </row>
    <row r="13" spans="2:12" ht="15" thickBot="1" x14ac:dyDescent="0.4">
      <c r="B13" s="20"/>
      <c r="C13" s="21" t="s">
        <v>64</v>
      </c>
      <c r="D13" s="21" t="s">
        <v>65</v>
      </c>
      <c r="E13" s="21" t="s">
        <v>66</v>
      </c>
      <c r="F13" s="105" t="s">
        <v>3</v>
      </c>
      <c r="G13" s="105" t="s">
        <v>4</v>
      </c>
      <c r="H13" s="21" t="s">
        <v>64</v>
      </c>
      <c r="I13" s="21" t="s">
        <v>65</v>
      </c>
      <c r="J13" s="21" t="s">
        <v>66</v>
      </c>
      <c r="K13" s="105" t="s">
        <v>3</v>
      </c>
      <c r="L13" s="105" t="s">
        <v>4</v>
      </c>
    </row>
    <row r="14" spans="2:12" x14ac:dyDescent="0.35">
      <c r="B14" s="19"/>
      <c r="C14" s="22"/>
      <c r="D14" s="22"/>
      <c r="E14" s="22"/>
      <c r="F14" s="22"/>
      <c r="G14" s="23"/>
      <c r="H14" s="22"/>
      <c r="I14" s="22"/>
      <c r="J14" s="22"/>
      <c r="K14" s="22"/>
      <c r="L14" s="23"/>
    </row>
    <row r="15" spans="2:12" x14ac:dyDescent="0.35">
      <c r="B15" s="24" t="s">
        <v>24</v>
      </c>
      <c r="C15" s="66">
        <f>SUM(C16:C17)</f>
        <v>4397.2690278970003</v>
      </c>
      <c r="D15" s="66">
        <f>SUM(D16:D17)</f>
        <v>6120.0222785839997</v>
      </c>
      <c r="E15" s="66">
        <f>SUM(E16:E17)</f>
        <v>5045.9825946069996</v>
      </c>
      <c r="F15" s="67">
        <f t="shared" ref="F15:G17" si="0">(D15-C15)/C15</f>
        <v>0.39177799669694269</v>
      </c>
      <c r="G15" s="68">
        <f t="shared" si="0"/>
        <v>-0.17549604153164988</v>
      </c>
      <c r="H15" s="66">
        <f>SUM(H16:H17)</f>
        <v>6207.9001539659994</v>
      </c>
      <c r="I15" s="66">
        <f>SUM(I16:I17)</f>
        <v>5518.3297327049995</v>
      </c>
      <c r="J15" s="66">
        <f>SUM(J16:J17)</f>
        <v>5616.4391102910004</v>
      </c>
      <c r="K15" s="67">
        <f t="shared" ref="K15:L17" si="1">(I15-H15)/H15</f>
        <v>-0.11107949615144158</v>
      </c>
      <c r="L15" s="68">
        <f t="shared" si="1"/>
        <v>1.7778817565855955E-2</v>
      </c>
    </row>
    <row r="16" spans="2:12" x14ac:dyDescent="0.35">
      <c r="B16" s="26" t="s">
        <v>25</v>
      </c>
      <c r="C16" s="69">
        <v>3692.113946126</v>
      </c>
      <c r="D16" s="69">
        <v>5476.654017977</v>
      </c>
      <c r="E16" s="69">
        <v>4352.480364518</v>
      </c>
      <c r="F16" s="70">
        <f t="shared" si="0"/>
        <v>0.48333829830020619</v>
      </c>
      <c r="G16" s="71">
        <f t="shared" si="0"/>
        <v>-0.20526650939952093</v>
      </c>
      <c r="H16" s="69">
        <v>5820.7190475219995</v>
      </c>
      <c r="I16" s="69">
        <v>5199.5806526529996</v>
      </c>
      <c r="J16" s="69">
        <v>5301.7940709240002</v>
      </c>
      <c r="K16" s="70">
        <f t="shared" si="1"/>
        <v>-0.10671162614066237</v>
      </c>
      <c r="L16" s="71">
        <f t="shared" si="1"/>
        <v>1.9658011885794656E-2</v>
      </c>
    </row>
    <row r="17" spans="2:12" x14ac:dyDescent="0.35">
      <c r="B17" s="26" t="s">
        <v>26</v>
      </c>
      <c r="C17" s="69">
        <v>705.15508177100003</v>
      </c>
      <c r="D17" s="69">
        <v>643.36826060700002</v>
      </c>
      <c r="E17" s="69">
        <v>693.50223008900002</v>
      </c>
      <c r="F17" s="70">
        <f t="shared" si="0"/>
        <v>-8.7621606595845752E-2</v>
      </c>
      <c r="G17" s="71">
        <f t="shared" si="0"/>
        <v>7.7924219380514664E-2</v>
      </c>
      <c r="H17" s="69">
        <v>387.18110644400002</v>
      </c>
      <c r="I17" s="69">
        <v>318.74908005200001</v>
      </c>
      <c r="J17" s="69">
        <v>314.64503936699998</v>
      </c>
      <c r="K17" s="70">
        <f t="shared" si="1"/>
        <v>-0.176744229646179</v>
      </c>
      <c r="L17" s="71">
        <f t="shared" si="1"/>
        <v>-1.2875458916871243E-2</v>
      </c>
    </row>
    <row r="18" spans="2:12" x14ac:dyDescent="0.35">
      <c r="B18" s="26"/>
      <c r="C18" s="69"/>
      <c r="D18" s="69"/>
      <c r="E18" s="69"/>
      <c r="F18" s="70"/>
      <c r="G18" s="71"/>
      <c r="H18" s="69"/>
      <c r="I18" s="69"/>
      <c r="J18" s="69"/>
      <c r="K18" s="70"/>
      <c r="L18" s="71"/>
    </row>
    <row r="19" spans="2:12" x14ac:dyDescent="0.35">
      <c r="B19" s="24" t="s">
        <v>27</v>
      </c>
      <c r="C19" s="66">
        <f>SUM(C20:C21)</f>
        <v>1813.3809937169999</v>
      </c>
      <c r="D19" s="66">
        <f>SUM(D20:D21)</f>
        <v>2165.6230559219998</v>
      </c>
      <c r="E19" s="66">
        <f>SUM(E20:E21)</f>
        <v>1411.308435702</v>
      </c>
      <c r="F19" s="67">
        <f>(D19-C19)/C19</f>
        <v>0.19424603181871197</v>
      </c>
      <c r="G19" s="68">
        <f>(E19-D19)/D19</f>
        <v>-0.3483129800254437</v>
      </c>
      <c r="H19" s="66">
        <f>SUM(H20:H21)</f>
        <v>7514.784677783</v>
      </c>
      <c r="I19" s="66">
        <f>SUM(I20:I21)</f>
        <v>8757.3457782400001</v>
      </c>
      <c r="J19" s="66">
        <f>SUM(J20:J21)</f>
        <v>7448.4766464260001</v>
      </c>
      <c r="K19" s="67">
        <f>(I19-H19)/H19</f>
        <v>0.16534886277321501</v>
      </c>
      <c r="L19" s="68">
        <f>(J19-I19)/I19</f>
        <v>-0.14945956970960769</v>
      </c>
    </row>
    <row r="20" spans="2:12" x14ac:dyDescent="0.35">
      <c r="B20" s="26" t="s">
        <v>25</v>
      </c>
      <c r="C20" s="69">
        <v>1813.3809937169999</v>
      </c>
      <c r="D20" s="69">
        <v>2165.6230559219998</v>
      </c>
      <c r="E20" s="69">
        <v>1411.308435702</v>
      </c>
      <c r="F20" s="70">
        <f>(D20-C20)/C20</f>
        <v>0.19424603181871197</v>
      </c>
      <c r="G20" s="71">
        <f>(E20-D20)/D20</f>
        <v>-0.3483129800254437</v>
      </c>
      <c r="H20" s="69">
        <v>7514.784677783</v>
      </c>
      <c r="I20" s="69">
        <v>8757.3457782400001</v>
      </c>
      <c r="J20" s="69">
        <v>7448.4766464260001</v>
      </c>
      <c r="K20" s="70">
        <f>(I20-H20)/H20</f>
        <v>0.16534886277321501</v>
      </c>
      <c r="L20" s="71">
        <f>(J20-I20)/I20</f>
        <v>-0.14945956970960769</v>
      </c>
    </row>
    <row r="21" spans="2:12" x14ac:dyDescent="0.35">
      <c r="B21" s="26" t="s">
        <v>26</v>
      </c>
      <c r="C21" s="69">
        <v>0</v>
      </c>
      <c r="D21" s="69">
        <v>0</v>
      </c>
      <c r="E21" s="69">
        <v>0</v>
      </c>
      <c r="F21" s="70"/>
      <c r="G21" s="71"/>
      <c r="H21" s="69">
        <v>0</v>
      </c>
      <c r="I21" s="69">
        <v>0</v>
      </c>
      <c r="J21" s="69">
        <v>0</v>
      </c>
      <c r="K21" s="70"/>
      <c r="L21" s="71"/>
    </row>
    <row r="22" spans="2:12" x14ac:dyDescent="0.35">
      <c r="B22" s="26"/>
      <c r="C22" s="69"/>
      <c r="D22" s="69"/>
      <c r="E22" s="69"/>
      <c r="F22" s="70"/>
      <c r="G22" s="71"/>
      <c r="H22" s="69"/>
      <c r="I22" s="69"/>
      <c r="J22" s="69"/>
      <c r="K22" s="70"/>
      <c r="L22" s="71"/>
    </row>
    <row r="23" spans="2:12" x14ac:dyDescent="0.35">
      <c r="B23" s="24" t="s">
        <v>28</v>
      </c>
      <c r="C23" s="66">
        <f>SUM(C24:C25)</f>
        <v>1716.2829680689999</v>
      </c>
      <c r="D23" s="66">
        <f>SUM(D24:D25)</f>
        <v>1237.870695327</v>
      </c>
      <c r="E23" s="66">
        <f>SUM(E24:E25)</f>
        <v>1344.176915341</v>
      </c>
      <c r="F23" s="67">
        <f>(D23-C23)/C23</f>
        <v>-0.27874906506836944</v>
      </c>
      <c r="G23" s="68">
        <f>(E23-D23)/D23</f>
        <v>8.5878291177995628E-2</v>
      </c>
      <c r="H23" s="66">
        <f>SUM(H24:H25)</f>
        <v>973.09044768500007</v>
      </c>
      <c r="I23" s="66">
        <f>SUM(I24:I25)</f>
        <v>656.09491895300005</v>
      </c>
      <c r="J23" s="66">
        <f>SUM(J24:J25)</f>
        <v>775.52813517300001</v>
      </c>
      <c r="K23" s="67">
        <f>(I23-H23)/H23</f>
        <v>-0.32576162831126149</v>
      </c>
      <c r="L23" s="68">
        <f>(J23-I23)/I23</f>
        <v>0.18203649010206047</v>
      </c>
    </row>
    <row r="24" spans="2:12" x14ac:dyDescent="0.35">
      <c r="B24" s="26" t="s">
        <v>25</v>
      </c>
      <c r="C24" s="69">
        <v>1716.2829680689999</v>
      </c>
      <c r="D24" s="69">
        <v>1237.870695327</v>
      </c>
      <c r="E24" s="69">
        <v>1344.176915341</v>
      </c>
      <c r="F24" s="70">
        <f>(D24-C24)/C24</f>
        <v>-0.27874906506836944</v>
      </c>
      <c r="G24" s="71">
        <f>(E24-D24)/D24</f>
        <v>8.5878291177995628E-2</v>
      </c>
      <c r="H24" s="69">
        <v>973.09044768500007</v>
      </c>
      <c r="I24" s="69">
        <v>656.09491895300005</v>
      </c>
      <c r="J24" s="69">
        <v>775.52813517300001</v>
      </c>
      <c r="K24" s="70">
        <f>(I24-H24)/H24</f>
        <v>-0.32576162831126149</v>
      </c>
      <c r="L24" s="71">
        <f>(J24-I24)/I24</f>
        <v>0.18203649010206047</v>
      </c>
    </row>
    <row r="25" spans="2:12" x14ac:dyDescent="0.35">
      <c r="B25" s="26" t="s">
        <v>26</v>
      </c>
      <c r="C25" s="69">
        <v>0</v>
      </c>
      <c r="D25" s="69">
        <v>0</v>
      </c>
      <c r="E25" s="69">
        <v>0</v>
      </c>
      <c r="F25" s="70"/>
      <c r="G25" s="71"/>
      <c r="H25" s="69">
        <v>0</v>
      </c>
      <c r="I25" s="69">
        <v>0</v>
      </c>
      <c r="J25" s="69">
        <v>0</v>
      </c>
      <c r="K25" s="70"/>
      <c r="L25" s="71"/>
    </row>
    <row r="26" spans="2:12" x14ac:dyDescent="0.35">
      <c r="B26" s="26"/>
      <c r="C26" s="69"/>
      <c r="D26" s="69"/>
      <c r="E26" s="69"/>
      <c r="F26" s="70"/>
      <c r="G26" s="71"/>
      <c r="H26" s="69"/>
      <c r="I26" s="69"/>
      <c r="J26" s="69"/>
      <c r="K26" s="70"/>
      <c r="L26" s="71"/>
    </row>
    <row r="27" spans="2:12" x14ac:dyDescent="0.35">
      <c r="B27" s="24" t="s">
        <v>29</v>
      </c>
      <c r="C27" s="66">
        <f>SUM(C28:C29)</f>
        <v>7261.9343802370004</v>
      </c>
      <c r="D27" s="66">
        <f>SUM(D28:D29)</f>
        <v>6711.1748710010006</v>
      </c>
      <c r="E27" s="66">
        <f>SUM(E28:E29)</f>
        <v>6696.2856402739999</v>
      </c>
      <c r="F27" s="67">
        <f t="shared" ref="F27:G29" si="2">(D27-C27)/C27</f>
        <v>-7.5841983746763791E-2</v>
      </c>
      <c r="G27" s="68">
        <f t="shared" si="2"/>
        <v>-2.2185729046246606E-3</v>
      </c>
      <c r="H27" s="66">
        <f>SUM(H28:H29)</f>
        <v>5234.0041936839998</v>
      </c>
      <c r="I27" s="66">
        <f>SUM(I28:I29)</f>
        <v>4959.0752486820002</v>
      </c>
      <c r="J27" s="66">
        <f>SUM(J28:J29)</f>
        <v>5127.1188559940001</v>
      </c>
      <c r="K27" s="106">
        <f t="shared" ref="K27:L29" si="3">(I27-H27)/H27</f>
        <v>-5.2527459823926599E-2</v>
      </c>
      <c r="L27" s="68">
        <f t="shared" si="3"/>
        <v>3.3886077319891808E-2</v>
      </c>
    </row>
    <row r="28" spans="2:12" x14ac:dyDescent="0.35">
      <c r="B28" s="26" t="s">
        <v>25</v>
      </c>
      <c r="C28" s="72">
        <f t="shared" ref="C28:E29" si="4">C32+C36</f>
        <v>315.78438054500003</v>
      </c>
      <c r="D28" s="72">
        <f t="shared" si="4"/>
        <v>306.00051932000002</v>
      </c>
      <c r="E28" s="72">
        <f t="shared" si="4"/>
        <v>302.76524862999997</v>
      </c>
      <c r="F28" s="70">
        <f t="shared" si="2"/>
        <v>-3.0982726910414069E-2</v>
      </c>
      <c r="G28" s="71">
        <f t="shared" si="2"/>
        <v>-1.0572762089389677E-2</v>
      </c>
      <c r="H28" s="72">
        <f t="shared" ref="H28:J29" si="5">H32+H36</f>
        <v>867.61055906599995</v>
      </c>
      <c r="I28" s="72">
        <f t="shared" si="5"/>
        <v>911.11449186000004</v>
      </c>
      <c r="J28" s="72">
        <f t="shared" si="5"/>
        <v>952.81382805099997</v>
      </c>
      <c r="K28" s="70">
        <f t="shared" si="3"/>
        <v>5.0142235291411097E-2</v>
      </c>
      <c r="L28" s="71">
        <f t="shared" si="3"/>
        <v>4.5767394288584493E-2</v>
      </c>
    </row>
    <row r="29" spans="2:12" x14ac:dyDescent="0.35">
      <c r="B29" s="26" t="s">
        <v>26</v>
      </c>
      <c r="C29" s="72">
        <f t="shared" si="4"/>
        <v>6946.1499996920002</v>
      </c>
      <c r="D29" s="72">
        <f t="shared" si="4"/>
        <v>6405.1743516810002</v>
      </c>
      <c r="E29" s="72">
        <f t="shared" si="4"/>
        <v>6393.5203916439996</v>
      </c>
      <c r="F29" s="70">
        <f t="shared" si="2"/>
        <v>-7.7881365653633655E-2</v>
      </c>
      <c r="G29" s="71">
        <f t="shared" si="2"/>
        <v>-1.8194602359172475E-3</v>
      </c>
      <c r="H29" s="72">
        <f t="shared" si="5"/>
        <v>4366.3936346179999</v>
      </c>
      <c r="I29" s="72">
        <f t="shared" si="5"/>
        <v>4047.9607568219999</v>
      </c>
      <c r="J29" s="72">
        <f t="shared" si="5"/>
        <v>4174.3050279429999</v>
      </c>
      <c r="K29" s="70">
        <f t="shared" si="3"/>
        <v>-7.2928119735099994E-2</v>
      </c>
      <c r="L29" s="71">
        <f t="shared" si="3"/>
        <v>3.1211832009011675E-2</v>
      </c>
    </row>
    <row r="30" spans="2:12" x14ac:dyDescent="0.35">
      <c r="B30" s="26"/>
      <c r="C30" s="69"/>
      <c r="D30" s="69"/>
      <c r="E30" s="69"/>
      <c r="F30" s="70"/>
      <c r="G30" s="71"/>
      <c r="H30" s="69"/>
      <c r="I30" s="69"/>
      <c r="J30" s="69"/>
      <c r="K30" s="70"/>
      <c r="L30" s="71"/>
    </row>
    <row r="31" spans="2:12" x14ac:dyDescent="0.35">
      <c r="B31" s="24" t="s">
        <v>30</v>
      </c>
      <c r="C31" s="66">
        <f>SUM(C32:C33)</f>
        <v>5910.5408452579995</v>
      </c>
      <c r="D31" s="66">
        <f>SUM(D32:D33)</f>
        <v>5434.7783678670003</v>
      </c>
      <c r="E31" s="66">
        <f>SUM(E32:E33)</f>
        <v>5466.7177259569999</v>
      </c>
      <c r="F31" s="67">
        <f t="shared" ref="F31:G33" si="6">(D31-C31)/C31</f>
        <v>-8.0493898925121446E-2</v>
      </c>
      <c r="G31" s="68">
        <f t="shared" si="6"/>
        <v>5.8768464743365239E-3</v>
      </c>
      <c r="H31" s="66">
        <f>SUM(H32:H33)</f>
        <v>4391.9201213819997</v>
      </c>
      <c r="I31" s="66">
        <f>SUM(I32:I33)</f>
        <v>4184.5268707329997</v>
      </c>
      <c r="J31" s="66">
        <f>SUM(J32:J33)</f>
        <v>4318.5989273180003</v>
      </c>
      <c r="K31" s="67">
        <f t="shared" ref="K31:L33" si="7">(I31-H31)/H31</f>
        <v>-4.7221544317099254E-2</v>
      </c>
      <c r="L31" s="68">
        <f t="shared" si="7"/>
        <v>3.2039955944055232E-2</v>
      </c>
    </row>
    <row r="32" spans="2:12" x14ac:dyDescent="0.35">
      <c r="B32" s="26" t="s">
        <v>25</v>
      </c>
      <c r="C32" s="69">
        <v>274.00416669600003</v>
      </c>
      <c r="D32" s="69">
        <v>273.58290050300002</v>
      </c>
      <c r="E32" s="69">
        <v>266.00051523399998</v>
      </c>
      <c r="F32" s="70">
        <f t="shared" si="6"/>
        <v>-1.5374444778695326E-3</v>
      </c>
      <c r="G32" s="71">
        <f t="shared" si="6"/>
        <v>-2.7715128595607885E-2</v>
      </c>
      <c r="H32" s="69">
        <v>709.03096715599997</v>
      </c>
      <c r="I32" s="69">
        <v>774.17716917799999</v>
      </c>
      <c r="J32" s="69">
        <v>811.81387056799997</v>
      </c>
      <c r="K32" s="70">
        <f t="shared" si="7"/>
        <v>9.1880615995248396E-2</v>
      </c>
      <c r="L32" s="71">
        <f t="shared" si="7"/>
        <v>4.8615101153088251E-2</v>
      </c>
    </row>
    <row r="33" spans="2:12" x14ac:dyDescent="0.35">
      <c r="B33" s="26" t="s">
        <v>26</v>
      </c>
      <c r="C33" s="69">
        <v>5636.5366785619999</v>
      </c>
      <c r="D33" s="69">
        <v>5161.1954673640003</v>
      </c>
      <c r="E33" s="69">
        <v>5200.7172107229999</v>
      </c>
      <c r="F33" s="70">
        <f t="shared" si="6"/>
        <v>-8.4332141934942442E-2</v>
      </c>
      <c r="G33" s="71">
        <f t="shared" si="6"/>
        <v>7.6574785064640735E-3</v>
      </c>
      <c r="H33" s="69">
        <v>3682.8891542259998</v>
      </c>
      <c r="I33" s="69">
        <v>3410.3497015550001</v>
      </c>
      <c r="J33" s="69">
        <v>3506.78505675</v>
      </c>
      <c r="K33" s="70">
        <f t="shared" si="7"/>
        <v>-7.4001535549412134E-2</v>
      </c>
      <c r="L33" s="71">
        <f t="shared" si="7"/>
        <v>2.8277262930258642E-2</v>
      </c>
    </row>
    <row r="34" spans="2:12" x14ac:dyDescent="0.35">
      <c r="B34" s="26"/>
      <c r="C34" s="69"/>
      <c r="D34" s="69"/>
      <c r="E34" s="69"/>
      <c r="F34" s="70"/>
      <c r="G34" s="71"/>
      <c r="H34" s="69"/>
      <c r="I34" s="69"/>
      <c r="J34" s="69"/>
      <c r="K34" s="70"/>
      <c r="L34" s="71"/>
    </row>
    <row r="35" spans="2:12" x14ac:dyDescent="0.35">
      <c r="B35" s="24" t="s">
        <v>31</v>
      </c>
      <c r="C35" s="66">
        <f>SUM(C36:C37)</f>
        <v>1351.3935349789999</v>
      </c>
      <c r="D35" s="66">
        <f>SUM(D36:D37)</f>
        <v>1276.3965031339999</v>
      </c>
      <c r="E35" s="66">
        <f>SUM(E36:E37)</f>
        <v>1229.567914317</v>
      </c>
      <c r="F35" s="67">
        <f t="shared" ref="F35:G37" si="8">(D35-C35)/C35</f>
        <v>-5.5496071206353269E-2</v>
      </c>
      <c r="G35" s="68">
        <f t="shared" si="8"/>
        <v>-3.6688120581668225E-2</v>
      </c>
      <c r="H35" s="66">
        <f>SUM(H36:H37)</f>
        <v>842.08407230199998</v>
      </c>
      <c r="I35" s="66">
        <f>SUM(I36:I37)</f>
        <v>774.54837794900004</v>
      </c>
      <c r="J35" s="66">
        <f>SUM(J36:J37)</f>
        <v>808.51992867599995</v>
      </c>
      <c r="K35" s="67">
        <f t="shared" ref="K35:L37" si="9">(I35-H35)/H35</f>
        <v>-8.0200655224813872E-2</v>
      </c>
      <c r="L35" s="68">
        <f t="shared" si="9"/>
        <v>4.3859817790796223E-2</v>
      </c>
    </row>
    <row r="36" spans="2:12" x14ac:dyDescent="0.35">
      <c r="B36" s="26" t="s">
        <v>25</v>
      </c>
      <c r="C36" s="69">
        <v>41.780213848999999</v>
      </c>
      <c r="D36" s="69">
        <v>32.417618816999997</v>
      </c>
      <c r="E36" s="69">
        <v>36.764733395999997</v>
      </c>
      <c r="F36" s="70">
        <f t="shared" si="8"/>
        <v>-0.22409160148959106</v>
      </c>
      <c r="G36" s="71">
        <f t="shared" si="8"/>
        <v>0.13409728220754899</v>
      </c>
      <c r="H36" s="69">
        <v>158.57959191</v>
      </c>
      <c r="I36" s="69">
        <v>136.937322682</v>
      </c>
      <c r="J36" s="69">
        <v>140.999957483</v>
      </c>
      <c r="K36" s="70">
        <f t="shared" si="9"/>
        <v>-0.13647575307346496</v>
      </c>
      <c r="L36" s="71">
        <f t="shared" si="9"/>
        <v>2.9667841618565709E-2</v>
      </c>
    </row>
    <row r="37" spans="2:12" x14ac:dyDescent="0.35">
      <c r="B37" s="26" t="s">
        <v>26</v>
      </c>
      <c r="C37" s="69">
        <v>1309.61332113</v>
      </c>
      <c r="D37" s="69">
        <v>1243.9788843169999</v>
      </c>
      <c r="E37" s="69">
        <v>1192.8031809209999</v>
      </c>
      <c r="F37" s="70">
        <f t="shared" si="8"/>
        <v>-5.0117416915374233E-2</v>
      </c>
      <c r="G37" s="71">
        <f t="shared" si="8"/>
        <v>-4.1138723527528176E-2</v>
      </c>
      <c r="H37" s="69">
        <v>683.504480392</v>
      </c>
      <c r="I37" s="69">
        <v>637.61105526699998</v>
      </c>
      <c r="J37" s="69">
        <v>667.51997119299995</v>
      </c>
      <c r="K37" s="70">
        <f t="shared" si="9"/>
        <v>-6.7144293039131886E-2</v>
      </c>
      <c r="L37" s="71">
        <f t="shared" si="9"/>
        <v>4.690777501258285E-2</v>
      </c>
    </row>
    <row r="38" spans="2:12" x14ac:dyDescent="0.35">
      <c r="B38" s="26"/>
      <c r="C38" s="69"/>
      <c r="D38" s="69"/>
      <c r="E38" s="69"/>
      <c r="F38" s="70"/>
      <c r="G38" s="71"/>
      <c r="H38" s="69"/>
      <c r="I38" s="69"/>
      <c r="J38" s="69"/>
      <c r="K38" s="70"/>
      <c r="L38" s="71"/>
    </row>
    <row r="39" spans="2:12" x14ac:dyDescent="0.35">
      <c r="B39" s="24" t="s">
        <v>32</v>
      </c>
      <c r="C39" s="66">
        <f>SUM(C40:C41)</f>
        <v>16728.039016980998</v>
      </c>
      <c r="D39" s="66">
        <f>SUM(D40:D41)</f>
        <v>16866.083074676</v>
      </c>
      <c r="E39" s="66">
        <f>SUM(E40:E41)</f>
        <v>17966.922850112001</v>
      </c>
      <c r="F39" s="67">
        <f t="shared" ref="F39:G41" si="10">(D39-C39)/C39</f>
        <v>8.252255841516792E-3</v>
      </c>
      <c r="G39" s="68">
        <f t="shared" si="10"/>
        <v>6.5269438704999891E-2</v>
      </c>
      <c r="H39" s="66">
        <f>SUM(H40:H41)</f>
        <v>17881.492557386999</v>
      </c>
      <c r="I39" s="66">
        <f>SUM(I40:I41)</f>
        <v>17932.264201726</v>
      </c>
      <c r="J39" s="66">
        <f>SUM(J40:J41)</f>
        <v>20815.811597368</v>
      </c>
      <c r="K39" s="67">
        <f t="shared" ref="K39:L41" si="11">(I39-H39)/H39</f>
        <v>2.8393404060684854E-3</v>
      </c>
      <c r="L39" s="68">
        <f t="shared" si="11"/>
        <v>0.16080219224990308</v>
      </c>
    </row>
    <row r="40" spans="2:12" x14ac:dyDescent="0.35">
      <c r="B40" s="26" t="s">
        <v>25</v>
      </c>
      <c r="C40" s="72">
        <f t="shared" ref="C40:E41" si="12">C44+C48</f>
        <v>1157.555842943</v>
      </c>
      <c r="D40" s="72">
        <f t="shared" si="12"/>
        <v>1333.4150775809999</v>
      </c>
      <c r="E40" s="72">
        <f t="shared" si="12"/>
        <v>1398.92781696</v>
      </c>
      <c r="F40" s="70">
        <f t="shared" si="10"/>
        <v>0.15192289487381513</v>
      </c>
      <c r="G40" s="71">
        <f t="shared" si="10"/>
        <v>4.9131542368524364E-2</v>
      </c>
      <c r="H40" s="72">
        <f t="shared" ref="H40:J41" si="13">H44+H48</f>
        <v>9912.121810523</v>
      </c>
      <c r="I40" s="72">
        <f t="shared" si="13"/>
        <v>10283.040153373</v>
      </c>
      <c r="J40" s="72">
        <f t="shared" si="13"/>
        <v>12157.989291975999</v>
      </c>
      <c r="K40" s="70">
        <f t="shared" si="11"/>
        <v>3.7420680449691629E-2</v>
      </c>
      <c r="L40" s="71">
        <f t="shared" si="11"/>
        <v>0.18233412596254286</v>
      </c>
    </row>
    <row r="41" spans="2:12" x14ac:dyDescent="0.35">
      <c r="B41" s="26" t="s">
        <v>26</v>
      </c>
      <c r="C41" s="72">
        <f t="shared" si="12"/>
        <v>15570.483174038</v>
      </c>
      <c r="D41" s="72">
        <f t="shared" si="12"/>
        <v>15532.667997095001</v>
      </c>
      <c r="E41" s="72">
        <f t="shared" si="12"/>
        <v>16567.995033152001</v>
      </c>
      <c r="F41" s="70">
        <f t="shared" si="10"/>
        <v>-2.4286450536134432E-3</v>
      </c>
      <c r="G41" s="71">
        <f t="shared" si="10"/>
        <v>6.6654810123452882E-2</v>
      </c>
      <c r="H41" s="72">
        <f t="shared" si="13"/>
        <v>7969.3707468640005</v>
      </c>
      <c r="I41" s="72">
        <f t="shared" si="13"/>
        <v>7649.2240483530004</v>
      </c>
      <c r="J41" s="72">
        <f t="shared" si="13"/>
        <v>8657.822305392001</v>
      </c>
      <c r="K41" s="70">
        <f t="shared" si="11"/>
        <v>-4.0172142654673192E-2</v>
      </c>
      <c r="L41" s="71">
        <f t="shared" si="11"/>
        <v>0.13185628380909667</v>
      </c>
    </row>
    <row r="42" spans="2:12" x14ac:dyDescent="0.35">
      <c r="B42" s="26"/>
      <c r="C42" s="69"/>
      <c r="D42" s="69"/>
      <c r="E42" s="69"/>
      <c r="F42" s="70"/>
      <c r="G42" s="71"/>
      <c r="H42" s="69"/>
      <c r="I42" s="69"/>
      <c r="J42" s="69"/>
      <c r="K42" s="70"/>
      <c r="L42" s="71"/>
    </row>
    <row r="43" spans="2:12" x14ac:dyDescent="0.35">
      <c r="B43" s="24" t="s">
        <v>33</v>
      </c>
      <c r="C43" s="66">
        <f>SUM(C44:C45)</f>
        <v>6341.849586884</v>
      </c>
      <c r="D43" s="66">
        <f>SUM(D44:D45)</f>
        <v>6852.534273837</v>
      </c>
      <c r="E43" s="66">
        <f>SUM(E44:E45)</f>
        <v>6893.2617095719997</v>
      </c>
      <c r="F43" s="67">
        <f t="shared" ref="F43:G45" si="14">(D43-C43)/C43</f>
        <v>8.0526143037069328E-2</v>
      </c>
      <c r="G43" s="68">
        <f t="shared" si="14"/>
        <v>5.9434121899247169E-3</v>
      </c>
      <c r="H43" s="66">
        <f>SUM(H44:H45)</f>
        <v>11515.267526685</v>
      </c>
      <c r="I43" s="66">
        <f>SUM(I44:I45)</f>
        <v>11829.323622943</v>
      </c>
      <c r="J43" s="66">
        <f>SUM(J44:J45)</f>
        <v>13759.064622669999</v>
      </c>
      <c r="K43" s="67">
        <f t="shared" ref="K43:L45" si="15">(I43-H43)/H43</f>
        <v>2.7273017802688454E-2</v>
      </c>
      <c r="L43" s="68">
        <f t="shared" si="15"/>
        <v>0.16313198127272988</v>
      </c>
    </row>
    <row r="44" spans="2:12" x14ac:dyDescent="0.35">
      <c r="B44" s="26" t="s">
        <v>25</v>
      </c>
      <c r="C44" s="69">
        <v>1002.31062505</v>
      </c>
      <c r="D44" s="69">
        <v>1150.0529432569999</v>
      </c>
      <c r="E44" s="69">
        <v>1201.545105685</v>
      </c>
      <c r="F44" s="70">
        <f t="shared" si="14"/>
        <v>0.14740172808168112</v>
      </c>
      <c r="G44" s="71">
        <f t="shared" si="14"/>
        <v>4.4773732139819569E-2</v>
      </c>
      <c r="H44" s="69">
        <v>8020.2034785329997</v>
      </c>
      <c r="I44" s="69">
        <v>8402.4102735340002</v>
      </c>
      <c r="J44" s="69">
        <v>9773.0830077739993</v>
      </c>
      <c r="K44" s="70">
        <f t="shared" si="15"/>
        <v>4.7655498519959136E-2</v>
      </c>
      <c r="L44" s="71">
        <f t="shared" si="15"/>
        <v>0.1631285178441427</v>
      </c>
    </row>
    <row r="45" spans="2:12" x14ac:dyDescent="0.35">
      <c r="B45" s="26" t="s">
        <v>26</v>
      </c>
      <c r="C45" s="69">
        <v>5339.5389618339996</v>
      </c>
      <c r="D45" s="69">
        <v>5702.4813305799998</v>
      </c>
      <c r="E45" s="69">
        <v>5691.716603887</v>
      </c>
      <c r="F45" s="70">
        <f t="shared" si="14"/>
        <v>6.7972604252959423E-2</v>
      </c>
      <c r="G45" s="71">
        <f t="shared" si="14"/>
        <v>-1.8877267752325894E-3</v>
      </c>
      <c r="H45" s="69">
        <v>3495.0640481519999</v>
      </c>
      <c r="I45" s="69">
        <v>3426.9133494090001</v>
      </c>
      <c r="J45" s="69">
        <v>3985.9816148959999</v>
      </c>
      <c r="K45" s="70">
        <f t="shared" si="15"/>
        <v>-1.9499127284672846E-2</v>
      </c>
      <c r="L45" s="71">
        <f t="shared" si="15"/>
        <v>0.16314047321430397</v>
      </c>
    </row>
    <row r="46" spans="2:12" x14ac:dyDescent="0.35">
      <c r="B46" s="26"/>
      <c r="C46" s="69"/>
      <c r="D46" s="69"/>
      <c r="E46" s="69"/>
      <c r="F46" s="70"/>
      <c r="G46" s="71"/>
      <c r="H46" s="69"/>
      <c r="I46" s="69"/>
      <c r="J46" s="69"/>
      <c r="K46" s="70"/>
      <c r="L46" s="71"/>
    </row>
    <row r="47" spans="2:12" x14ac:dyDescent="0.35">
      <c r="B47" s="24" t="s">
        <v>34</v>
      </c>
      <c r="C47" s="66">
        <f>SUM(C48:C49)</f>
        <v>10386.189430097</v>
      </c>
      <c r="D47" s="66">
        <f>SUM(D48:D49)</f>
        <v>10013.548800839</v>
      </c>
      <c r="E47" s="66">
        <f>SUM(E48:E49)</f>
        <v>11073.66114054</v>
      </c>
      <c r="F47" s="67">
        <f t="shared" ref="F47:G49" si="16">(D47-C47)/C47</f>
        <v>-3.5878474176310043E-2</v>
      </c>
      <c r="G47" s="68">
        <f t="shared" si="16"/>
        <v>0.10586779580204138</v>
      </c>
      <c r="H47" s="66">
        <f>SUM(H48:H49)</f>
        <v>6366.2250307020004</v>
      </c>
      <c r="I47" s="66">
        <f>SUM(I48:I49)</f>
        <v>6102.9405787830001</v>
      </c>
      <c r="J47" s="66">
        <f>SUM(J48:J49)</f>
        <v>7056.7469746980005</v>
      </c>
      <c r="K47" s="67">
        <f t="shared" ref="K47:L49" si="17">(I47-H47)/H47</f>
        <v>-4.1356447604235569E-2</v>
      </c>
      <c r="L47" s="68">
        <f t="shared" si="17"/>
        <v>0.15628636451597255</v>
      </c>
    </row>
    <row r="48" spans="2:12" x14ac:dyDescent="0.35">
      <c r="B48" s="26" t="s">
        <v>25</v>
      </c>
      <c r="C48" s="69">
        <v>155.24521789300002</v>
      </c>
      <c r="D48" s="69">
        <v>183.36213432400001</v>
      </c>
      <c r="E48" s="69">
        <v>197.38271127499999</v>
      </c>
      <c r="F48" s="70">
        <f t="shared" si="16"/>
        <v>0.18111293096563574</v>
      </c>
      <c r="G48" s="71">
        <f t="shared" si="16"/>
        <v>7.6463862087390894E-2</v>
      </c>
      <c r="H48" s="69">
        <v>1891.9183319899998</v>
      </c>
      <c r="I48" s="69">
        <v>1880.6298798390001</v>
      </c>
      <c r="J48" s="69">
        <v>2384.9062842020003</v>
      </c>
      <c r="K48" s="70">
        <f t="shared" si="17"/>
        <v>-5.9666698927358574E-3</v>
      </c>
      <c r="L48" s="71">
        <f t="shared" si="17"/>
        <v>0.26814229092551223</v>
      </c>
    </row>
    <row r="49" spans="2:12" x14ac:dyDescent="0.35">
      <c r="B49" s="26" t="s">
        <v>26</v>
      </c>
      <c r="C49" s="69">
        <v>10230.944212204</v>
      </c>
      <c r="D49" s="69">
        <v>9830.186666515001</v>
      </c>
      <c r="E49" s="69">
        <v>10876.278429264999</v>
      </c>
      <c r="F49" s="70">
        <f t="shared" si="16"/>
        <v>-3.9171120218889931E-2</v>
      </c>
      <c r="G49" s="71">
        <f t="shared" si="16"/>
        <v>0.10641626636789585</v>
      </c>
      <c r="H49" s="69">
        <v>4474.3066987120001</v>
      </c>
      <c r="I49" s="69">
        <v>4222.3106989440003</v>
      </c>
      <c r="J49" s="69">
        <v>4671.8406904960002</v>
      </c>
      <c r="K49" s="70">
        <f t="shared" si="17"/>
        <v>-5.6320680886837921E-2</v>
      </c>
      <c r="L49" s="71">
        <f t="shared" si="17"/>
        <v>0.10646539859428805</v>
      </c>
    </row>
    <row r="50" spans="2:12" x14ac:dyDescent="0.35">
      <c r="B50" s="26"/>
      <c r="C50" s="69"/>
      <c r="D50" s="69"/>
      <c r="E50" s="69"/>
      <c r="F50" s="70"/>
      <c r="G50" s="71"/>
      <c r="H50" s="69"/>
      <c r="I50" s="69"/>
      <c r="J50" s="69"/>
      <c r="K50" s="70"/>
      <c r="L50" s="71"/>
    </row>
    <row r="51" spans="2:12" x14ac:dyDescent="0.35">
      <c r="B51" s="24" t="s">
        <v>35</v>
      </c>
      <c r="C51" s="66">
        <f>SUM(C52:C53)</f>
        <v>4234.219732302</v>
      </c>
      <c r="D51" s="66">
        <f>SUM(D52:D53)</f>
        <v>3934.112034842</v>
      </c>
      <c r="E51" s="66">
        <f>SUM(E52:E53)</f>
        <v>4508.6875919220001</v>
      </c>
      <c r="F51" s="67">
        <f t="shared" ref="F51:G53" si="18">(D51-C51)/C51</f>
        <v>-7.0876741509312696E-2</v>
      </c>
      <c r="G51" s="68">
        <f t="shared" si="18"/>
        <v>0.14604961729389998</v>
      </c>
      <c r="H51" s="66">
        <f>SUM(H52:H53)</f>
        <v>8565.6085244040005</v>
      </c>
      <c r="I51" s="66">
        <f>SUM(I52:I53)</f>
        <v>8843.6000098420009</v>
      </c>
      <c r="J51" s="66">
        <f>SUM(J52:J53)</f>
        <v>9094.5176229770004</v>
      </c>
      <c r="K51" s="67">
        <f t="shared" ref="K51:L53" si="19">(I51-H51)/H51</f>
        <v>3.2454376667575197E-2</v>
      </c>
      <c r="L51" s="68">
        <f t="shared" si="19"/>
        <v>2.837279081547724E-2</v>
      </c>
    </row>
    <row r="52" spans="2:12" x14ac:dyDescent="0.35">
      <c r="B52" s="26" t="s">
        <v>25</v>
      </c>
      <c r="C52" s="69">
        <v>1511.7596954380001</v>
      </c>
      <c r="D52" s="69">
        <v>1278.1038429150001</v>
      </c>
      <c r="E52" s="69">
        <v>1304.835523832</v>
      </c>
      <c r="F52" s="70">
        <f t="shared" si="18"/>
        <v>-0.15455885828157578</v>
      </c>
      <c r="G52" s="71">
        <f t="shared" si="18"/>
        <v>2.0915108788056223E-2</v>
      </c>
      <c r="H52" s="69">
        <v>5915.8679739879999</v>
      </c>
      <c r="I52" s="69">
        <v>6138.7960760320002</v>
      </c>
      <c r="J52" s="69">
        <v>6402.3374067060004</v>
      </c>
      <c r="K52" s="70">
        <f t="shared" si="19"/>
        <v>3.7683075928031606E-2</v>
      </c>
      <c r="L52" s="71">
        <f t="shared" si="19"/>
        <v>4.2930458580137137E-2</v>
      </c>
    </row>
    <row r="53" spans="2:12" x14ac:dyDescent="0.35">
      <c r="B53" s="26" t="s">
        <v>26</v>
      </c>
      <c r="C53" s="69">
        <v>2722.4600368639999</v>
      </c>
      <c r="D53" s="69">
        <v>2656.0081919270001</v>
      </c>
      <c r="E53" s="69">
        <v>3203.8520680900001</v>
      </c>
      <c r="F53" s="70">
        <f t="shared" si="18"/>
        <v>-2.4408749453507367E-2</v>
      </c>
      <c r="G53" s="71">
        <f t="shared" si="18"/>
        <v>0.2062658834517847</v>
      </c>
      <c r="H53" s="69">
        <v>2649.7405504160001</v>
      </c>
      <c r="I53" s="69">
        <v>2704.8039338099998</v>
      </c>
      <c r="J53" s="69">
        <v>2692.1802162710001</v>
      </c>
      <c r="K53" s="70">
        <f t="shared" si="19"/>
        <v>2.0780669784954933E-2</v>
      </c>
      <c r="L53" s="71">
        <f t="shared" si="19"/>
        <v>-4.66714699028771E-3</v>
      </c>
    </row>
    <row r="54" spans="2:12" x14ac:dyDescent="0.35">
      <c r="B54" s="24"/>
      <c r="C54" s="66"/>
      <c r="D54" s="66"/>
      <c r="E54" s="66"/>
      <c r="F54" s="67"/>
      <c r="G54" s="68"/>
      <c r="H54" s="66"/>
      <c r="I54" s="66"/>
      <c r="J54" s="66"/>
      <c r="K54" s="67"/>
      <c r="L54" s="73"/>
    </row>
    <row r="55" spans="2:12" x14ac:dyDescent="0.35">
      <c r="B55" s="24" t="s">
        <v>36</v>
      </c>
      <c r="C55" s="66">
        <f t="shared" ref="C55:E57" si="20">C51+C39+C27+C23+C19+C15</f>
        <v>36151.126119203</v>
      </c>
      <c r="D55" s="66">
        <f t="shared" si="20"/>
        <v>37034.886010351998</v>
      </c>
      <c r="E55" s="66">
        <f t="shared" si="20"/>
        <v>36973.364027957999</v>
      </c>
      <c r="F55" s="67">
        <f t="shared" ref="F55:G57" si="21">(D55-C55)/C55</f>
        <v>2.4446261735662972E-2</v>
      </c>
      <c r="G55" s="68">
        <f t="shared" si="21"/>
        <v>-1.6611900027666384E-3</v>
      </c>
      <c r="H55" s="66">
        <f>H15+H19+H23+H27+H39+H51</f>
        <v>46376.880554909003</v>
      </c>
      <c r="I55" s="66">
        <f>I15+I19+I23+I27+I39+I51</f>
        <v>46666.709890148006</v>
      </c>
      <c r="J55" s="66">
        <f>J15+J19+J23+J27+J39+J51</f>
        <v>48877.891968229</v>
      </c>
      <c r="K55" s="67">
        <f t="shared" ref="K55:L57" si="22">(I55-H55)/H55</f>
        <v>6.2494357483973625E-3</v>
      </c>
      <c r="L55" s="68">
        <f t="shared" si="22"/>
        <v>4.7382429215302481E-2</v>
      </c>
    </row>
    <row r="56" spans="2:12" x14ac:dyDescent="0.35">
      <c r="B56" s="27" t="s">
        <v>25</v>
      </c>
      <c r="C56" s="69">
        <f t="shared" si="20"/>
        <v>10206.877826838001</v>
      </c>
      <c r="D56" s="69">
        <f t="shared" si="20"/>
        <v>11797.667209042</v>
      </c>
      <c r="E56" s="69">
        <f t="shared" si="20"/>
        <v>10114.494304983</v>
      </c>
      <c r="F56" s="70">
        <f t="shared" si="21"/>
        <v>0.15585465106882845</v>
      </c>
      <c r="G56" s="71">
        <f t="shared" si="21"/>
        <v>-0.1426699765500232</v>
      </c>
      <c r="H56" s="69">
        <f t="shared" ref="H56:J57" si="23">H52+H40+H28+H24+H20+H16</f>
        <v>31004.194516566997</v>
      </c>
      <c r="I56" s="69">
        <f t="shared" si="23"/>
        <v>31945.972071111002</v>
      </c>
      <c r="J56" s="69">
        <f t="shared" si="23"/>
        <v>33038.939379256</v>
      </c>
      <c r="K56" s="70">
        <f t="shared" si="22"/>
        <v>3.0375811054880637E-2</v>
      </c>
      <c r="L56" s="71">
        <f t="shared" si="22"/>
        <v>3.4212992664993197E-2</v>
      </c>
    </row>
    <row r="57" spans="2:12" x14ac:dyDescent="0.35">
      <c r="B57" s="27" t="s">
        <v>26</v>
      </c>
      <c r="C57" s="69">
        <f t="shared" si="20"/>
        <v>25944.248292364999</v>
      </c>
      <c r="D57" s="69">
        <f t="shared" si="20"/>
        <v>25237.218801310002</v>
      </c>
      <c r="E57" s="69">
        <f t="shared" si="20"/>
        <v>26858.869722975003</v>
      </c>
      <c r="F57" s="70">
        <f t="shared" si="21"/>
        <v>-2.7251878068984738E-2</v>
      </c>
      <c r="G57" s="71">
        <f t="shared" si="21"/>
        <v>6.4256324535286166E-2</v>
      </c>
      <c r="H57" s="69">
        <f t="shared" si="23"/>
        <v>15372.686038342001</v>
      </c>
      <c r="I57" s="69">
        <f t="shared" si="23"/>
        <v>14720.737819037</v>
      </c>
      <c r="J57" s="69">
        <f t="shared" si="23"/>
        <v>15838.952588973001</v>
      </c>
      <c r="K57" s="70">
        <f t="shared" si="22"/>
        <v>-4.2409518914192028E-2</v>
      </c>
      <c r="L57" s="71">
        <f t="shared" si="22"/>
        <v>7.5961869824888464E-2</v>
      </c>
    </row>
    <row r="58" spans="2:12" ht="15" thickBot="1" x14ac:dyDescent="0.4">
      <c r="B58" s="28"/>
      <c r="C58" s="107"/>
      <c r="D58" s="107"/>
      <c r="E58" s="107"/>
      <c r="F58" s="107"/>
      <c r="G58" s="108"/>
      <c r="H58" s="107"/>
      <c r="I58" s="107"/>
      <c r="J58" s="107"/>
      <c r="K58" s="107"/>
      <c r="L58" s="108"/>
    </row>
    <row r="59" spans="2:12" ht="15" thickBot="1" x14ac:dyDescent="0.4">
      <c r="B59" s="29"/>
      <c r="C59" s="109"/>
      <c r="D59" s="107"/>
      <c r="E59" s="107"/>
      <c r="F59" s="107"/>
      <c r="G59" s="109"/>
      <c r="H59" s="109"/>
      <c r="I59" s="109"/>
      <c r="J59" s="109"/>
      <c r="K59" s="109"/>
      <c r="L59" s="109"/>
    </row>
    <row r="60" spans="2:12" ht="15" thickBot="1" x14ac:dyDescent="0.4">
      <c r="B60" s="29"/>
      <c r="C60" s="111"/>
      <c r="D60" s="21" t="s">
        <v>64</v>
      </c>
      <c r="E60" s="21" t="s">
        <v>65</v>
      </c>
      <c r="F60" s="21" t="s">
        <v>66</v>
      </c>
      <c r="G60" s="134"/>
      <c r="H60" s="135"/>
      <c r="I60" s="135"/>
      <c r="J60" s="135"/>
      <c r="K60" s="110"/>
      <c r="L60" s="110"/>
    </row>
    <row r="61" spans="2:12" x14ac:dyDescent="0.35">
      <c r="B61" s="30" t="s">
        <v>37</v>
      </c>
      <c r="C61" s="112"/>
      <c r="D61" s="88">
        <f>C55-H55</f>
        <v>-10225.754435706003</v>
      </c>
      <c r="E61" s="88">
        <f>D55-I55</f>
        <v>-9631.8238797960075</v>
      </c>
      <c r="F61" s="136">
        <f>E55-J55</f>
        <v>-11904.527940271</v>
      </c>
      <c r="G61" s="110"/>
      <c r="L61" s="113"/>
    </row>
    <row r="62" spans="2:12" x14ac:dyDescent="0.35">
      <c r="B62" s="27" t="s">
        <v>25</v>
      </c>
      <c r="C62" s="110"/>
      <c r="D62" s="82">
        <f t="shared" ref="D62:F63" si="24">C56-H56</f>
        <v>-20797.316689728996</v>
      </c>
      <c r="E62" s="82">
        <f t="shared" si="24"/>
        <v>-20148.304862069002</v>
      </c>
      <c r="F62" s="91">
        <f t="shared" si="24"/>
        <v>-22924.445074273001</v>
      </c>
      <c r="G62" s="110"/>
      <c r="L62" s="113"/>
    </row>
    <row r="63" spans="2:12" x14ac:dyDescent="0.35">
      <c r="B63" s="27" t="s">
        <v>26</v>
      </c>
      <c r="C63" s="110"/>
      <c r="D63" s="82">
        <f t="shared" si="24"/>
        <v>10571.562254022998</v>
      </c>
      <c r="E63" s="82">
        <f>D57-I57</f>
        <v>10516.480982273002</v>
      </c>
      <c r="F63" s="91">
        <f>E57-J57</f>
        <v>11019.917134002002</v>
      </c>
      <c r="G63" s="110"/>
      <c r="L63" s="113"/>
    </row>
    <row r="64" spans="2:12" x14ac:dyDescent="0.35">
      <c r="B64" s="27"/>
      <c r="C64" s="110"/>
      <c r="D64" s="82"/>
      <c r="E64" s="82"/>
      <c r="F64" s="91"/>
      <c r="G64" s="110"/>
      <c r="L64" s="113"/>
    </row>
    <row r="65" spans="2:12" x14ac:dyDescent="0.35">
      <c r="B65" s="24" t="s">
        <v>38</v>
      </c>
      <c r="C65" s="110"/>
      <c r="D65" s="92">
        <f t="shared" ref="D65:F67" si="25">C55/H55</f>
        <v>0.77950749784477247</v>
      </c>
      <c r="E65" s="92">
        <f t="shared" si="25"/>
        <v>0.79360396517198184</v>
      </c>
      <c r="F65" s="93">
        <f t="shared" si="25"/>
        <v>0.75644350726072573</v>
      </c>
      <c r="G65" s="110"/>
      <c r="L65" s="113"/>
    </row>
    <row r="66" spans="2:12" x14ac:dyDescent="0.35">
      <c r="B66" s="27" t="s">
        <v>25</v>
      </c>
      <c r="C66" s="110"/>
      <c r="D66" s="92">
        <f t="shared" si="25"/>
        <v>0.3292095790904675</v>
      </c>
      <c r="E66" s="92">
        <f t="shared" si="25"/>
        <v>0.36930061739178455</v>
      </c>
      <c r="F66" s="93">
        <f t="shared" si="25"/>
        <v>0.30613858964654111</v>
      </c>
      <c r="G66" s="110"/>
      <c r="L66" s="113"/>
    </row>
    <row r="67" spans="2:12" ht="15" thickBot="1" x14ac:dyDescent="0.4">
      <c r="B67" s="32" t="s">
        <v>26</v>
      </c>
      <c r="C67" s="114"/>
      <c r="D67" s="95">
        <f t="shared" si="25"/>
        <v>1.6876847824547894</v>
      </c>
      <c r="E67" s="95">
        <f t="shared" si="25"/>
        <v>1.7143990411046508</v>
      </c>
      <c r="F67" s="96">
        <f t="shared" si="25"/>
        <v>1.6957478451999417</v>
      </c>
      <c r="G67" s="110"/>
      <c r="L67" s="113"/>
    </row>
  </sheetData>
  <mergeCells count="2">
    <mergeCell ref="B9:L9"/>
    <mergeCell ref="B7:L7"/>
  </mergeCells>
  <pageMargins left="0.11811023622047245" right="0.31496062992125984" top="0.35433070866141736" bottom="0.35433070866141736" header="0" footer="0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sheetPr>
    <pageSetUpPr fitToPage="1"/>
  </sheetPr>
  <dimension ref="B1:M54"/>
  <sheetViews>
    <sheetView workbookViewId="0">
      <selection activeCell="C42" sqref="C42"/>
    </sheetView>
  </sheetViews>
  <sheetFormatPr baseColWidth="10" defaultRowHeight="14.5" x14ac:dyDescent="0.35"/>
  <cols>
    <col min="1" max="1" width="5.453125" customWidth="1"/>
    <col min="2" max="2" width="31.7265625" customWidth="1"/>
  </cols>
  <sheetData>
    <row r="1" spans="2:12" x14ac:dyDescent="0.35">
      <c r="B1" s="137"/>
    </row>
    <row r="2" spans="2:12" x14ac:dyDescent="0.35">
      <c r="B2" s="137"/>
    </row>
    <row r="3" spans="2:12" x14ac:dyDescent="0.35">
      <c r="B3" s="137"/>
    </row>
    <row r="4" spans="2:12" x14ac:dyDescent="0.35">
      <c r="B4" s="137"/>
    </row>
    <row r="5" spans="2:12" x14ac:dyDescent="0.35">
      <c r="B5" s="137"/>
    </row>
    <row r="6" spans="2:12" x14ac:dyDescent="0.35">
      <c r="B6" s="137"/>
    </row>
    <row r="7" spans="2:12" ht="11.25" customHeight="1" x14ac:dyDescent="0.35">
      <c r="B7" s="137"/>
    </row>
    <row r="8" spans="2:12" x14ac:dyDescent="0.35">
      <c r="B8" s="157" t="s">
        <v>67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2:12" ht="9" customHeight="1" x14ac:dyDescent="0.35"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2:12" ht="17.5" x14ac:dyDescent="0.35">
      <c r="B10" s="158" t="s">
        <v>68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</row>
    <row r="11" spans="2:12" ht="16" thickBot="1" x14ac:dyDescent="0.4">
      <c r="B11" s="115"/>
      <c r="C11" s="116"/>
      <c r="D11" s="34"/>
      <c r="E11" s="117"/>
      <c r="F11" s="117"/>
      <c r="G11" s="43"/>
      <c r="H11" s="46"/>
      <c r="I11" s="34"/>
      <c r="J11" s="34"/>
      <c r="K11" s="34"/>
      <c r="L11" s="34"/>
    </row>
    <row r="12" spans="2:12" ht="15" thickBot="1" x14ac:dyDescent="0.4">
      <c r="B12" s="118" t="s">
        <v>20</v>
      </c>
      <c r="C12" s="119" t="s">
        <v>39</v>
      </c>
      <c r="D12" s="119"/>
      <c r="E12" s="119"/>
      <c r="F12" s="120"/>
      <c r="G12" s="121"/>
      <c r="H12" s="119" t="s">
        <v>21</v>
      </c>
      <c r="I12" s="119"/>
      <c r="J12" s="119"/>
      <c r="K12" s="120"/>
      <c r="L12" s="122"/>
    </row>
    <row r="13" spans="2:12" x14ac:dyDescent="0.35">
      <c r="B13" s="35"/>
      <c r="C13" s="29"/>
      <c r="D13" s="123" t="s">
        <v>22</v>
      </c>
      <c r="E13" s="124"/>
      <c r="F13" s="123" t="s">
        <v>40</v>
      </c>
      <c r="G13" s="139"/>
      <c r="H13" s="29"/>
      <c r="I13" s="123" t="s">
        <v>22</v>
      </c>
      <c r="J13" s="124"/>
      <c r="K13" s="123" t="s">
        <v>40</v>
      </c>
      <c r="L13" s="139"/>
    </row>
    <row r="14" spans="2:12" x14ac:dyDescent="0.35">
      <c r="B14" s="35"/>
      <c r="C14" s="140" t="s">
        <v>69</v>
      </c>
      <c r="D14" s="140" t="s">
        <v>70</v>
      </c>
      <c r="E14" s="140" t="s">
        <v>71</v>
      </c>
      <c r="F14" s="141" t="s">
        <v>41</v>
      </c>
      <c r="G14" s="141" t="s">
        <v>42</v>
      </c>
      <c r="H14" s="140" t="s">
        <v>69</v>
      </c>
      <c r="I14" s="140" t="s">
        <v>70</v>
      </c>
      <c r="J14" s="140" t="s">
        <v>71</v>
      </c>
      <c r="K14" s="141" t="s">
        <v>41</v>
      </c>
      <c r="L14" s="141" t="s">
        <v>42</v>
      </c>
    </row>
    <row r="15" spans="2:12" x14ac:dyDescent="0.35">
      <c r="B15" s="125"/>
      <c r="C15" s="127"/>
      <c r="D15" s="127"/>
      <c r="E15" s="127"/>
      <c r="F15" s="126"/>
      <c r="G15" s="142"/>
      <c r="H15" s="127"/>
      <c r="I15" s="127"/>
      <c r="J15" s="127"/>
      <c r="K15" s="126"/>
      <c r="L15" s="142"/>
    </row>
    <row r="16" spans="2:12" ht="24" customHeight="1" x14ac:dyDescent="0.35">
      <c r="B16" s="36"/>
      <c r="C16" s="22"/>
      <c r="D16" s="22"/>
      <c r="E16" s="22"/>
      <c r="F16" s="22"/>
      <c r="G16" s="23"/>
      <c r="H16" s="22"/>
      <c r="I16" s="22"/>
      <c r="J16" s="22"/>
      <c r="K16" s="22"/>
      <c r="L16" s="23"/>
    </row>
    <row r="17" spans="2:12" ht="24" customHeight="1" x14ac:dyDescent="0.35">
      <c r="B17" s="24" t="s">
        <v>43</v>
      </c>
      <c r="C17" s="74">
        <f>SUM(C18:C19)</f>
        <v>2896.9398308790001</v>
      </c>
      <c r="D17" s="74">
        <f>SUM(D18:D19)</f>
        <v>4562.3531405180001</v>
      </c>
      <c r="E17" s="74">
        <f>SUM(E18:E19)</f>
        <v>3369.6362396060003</v>
      </c>
      <c r="F17" s="75">
        <f>(D17-C17)/C17</f>
        <v>0.57488709012422745</v>
      </c>
      <c r="G17" s="76">
        <f t="shared" ref="F17:G19" si="0">(E17-D17)/D17</f>
        <v>-0.26142581781308172</v>
      </c>
      <c r="H17" s="74">
        <f>SUM(H18:H19)</f>
        <v>3673.3201800330003</v>
      </c>
      <c r="I17" s="74">
        <f>SUM(I18:I19)</f>
        <v>2776.3584884530001</v>
      </c>
      <c r="J17" s="74">
        <f>SUM(J18:J19)</f>
        <v>2416.1374933010002</v>
      </c>
      <c r="K17" s="75">
        <f t="shared" ref="K17:L19" si="1">(I17-H17)/H17</f>
        <v>-0.24418282306443054</v>
      </c>
      <c r="L17" s="76">
        <f t="shared" si="1"/>
        <v>-0.12974585113924417</v>
      </c>
    </row>
    <row r="18" spans="2:12" ht="24" customHeight="1" x14ac:dyDescent="0.35">
      <c r="B18" s="27" t="s">
        <v>25</v>
      </c>
      <c r="C18" s="72">
        <v>2869.1348431770002</v>
      </c>
      <c r="D18" s="72">
        <v>4528.7776193219997</v>
      </c>
      <c r="E18" s="72">
        <v>3329.9455095090002</v>
      </c>
      <c r="F18" s="77">
        <f t="shared" si="0"/>
        <v>0.57844711624193756</v>
      </c>
      <c r="G18" s="76">
        <f t="shared" si="0"/>
        <v>-0.26471428066995173</v>
      </c>
      <c r="H18" s="149">
        <v>3516.7221604470001</v>
      </c>
      <c r="I18" s="150">
        <v>2641.5854793849999</v>
      </c>
      <c r="J18" s="150">
        <v>2309.7677441020001</v>
      </c>
      <c r="K18" s="77">
        <f t="shared" si="1"/>
        <v>-0.24885010561959328</v>
      </c>
      <c r="L18" s="78">
        <f t="shared" si="1"/>
        <v>-0.12561309784313771</v>
      </c>
    </row>
    <row r="19" spans="2:12" ht="24" customHeight="1" x14ac:dyDescent="0.35">
      <c r="B19" s="27" t="s">
        <v>26</v>
      </c>
      <c r="C19" s="72">
        <v>27.804987701999998</v>
      </c>
      <c r="D19" s="72">
        <v>33.575521195999997</v>
      </c>
      <c r="E19" s="72">
        <v>39.690730096999999</v>
      </c>
      <c r="F19" s="77">
        <f t="shared" si="0"/>
        <v>0.20753591247173711</v>
      </c>
      <c r="G19" s="76">
        <f t="shared" si="0"/>
        <v>0.18213295529507775</v>
      </c>
      <c r="H19" s="149">
        <v>156.59801958599999</v>
      </c>
      <c r="I19" s="150">
        <v>134.77300906799999</v>
      </c>
      <c r="J19" s="150">
        <v>106.369749199</v>
      </c>
      <c r="K19" s="77">
        <f t="shared" si="1"/>
        <v>-0.1393696457701</v>
      </c>
      <c r="L19" s="78">
        <f t="shared" si="1"/>
        <v>-0.21074887372047227</v>
      </c>
    </row>
    <row r="20" spans="2:12" ht="24" customHeight="1" x14ac:dyDescent="0.35">
      <c r="B20" s="36"/>
      <c r="C20" s="74"/>
      <c r="D20" s="74"/>
      <c r="E20" s="74"/>
      <c r="F20" s="79"/>
      <c r="G20" s="80"/>
      <c r="H20" s="74"/>
      <c r="I20" s="74"/>
      <c r="J20" s="74"/>
      <c r="K20" s="79"/>
      <c r="L20" s="81"/>
    </row>
    <row r="21" spans="2:12" ht="24" customHeight="1" x14ac:dyDescent="0.35">
      <c r="B21" s="24" t="s">
        <v>44</v>
      </c>
      <c r="C21" s="74">
        <f>SUM(C22:C23)</f>
        <v>1813.3809937169999</v>
      </c>
      <c r="D21" s="74">
        <f>SUM(D22:D23)</f>
        <v>2165.6230559219998</v>
      </c>
      <c r="E21" s="74">
        <f>SUM(E22:E23)</f>
        <v>1411.308435702</v>
      </c>
      <c r="F21" s="75">
        <f>(D21-C21)/C21</f>
        <v>0.19424603181871197</v>
      </c>
      <c r="G21" s="76">
        <f>(E21-D21)/D21</f>
        <v>-0.3483129800254437</v>
      </c>
      <c r="H21" s="74">
        <f>SUM(H22:H23)</f>
        <v>7514.784677783</v>
      </c>
      <c r="I21" s="74">
        <f>SUM(I22:I23)</f>
        <v>8757.3457782400001</v>
      </c>
      <c r="J21" s="74">
        <f>SUM(J22:J23)</f>
        <v>7448.4766464260001</v>
      </c>
      <c r="K21" s="75">
        <f>(I21-H21)/H21</f>
        <v>0.16534886277321501</v>
      </c>
      <c r="L21" s="76">
        <f>(J21-I21)/I21</f>
        <v>-0.14945956970960769</v>
      </c>
    </row>
    <row r="22" spans="2:12" ht="24" customHeight="1" x14ac:dyDescent="0.35">
      <c r="B22" s="27" t="s">
        <v>25</v>
      </c>
      <c r="C22" s="72">
        <v>1813.3809937169999</v>
      </c>
      <c r="D22" s="72">
        <v>2165.6230559219998</v>
      </c>
      <c r="E22" s="72">
        <v>1411.308435702</v>
      </c>
      <c r="F22" s="77">
        <f>(D22-C22)/C22</f>
        <v>0.19424603181871197</v>
      </c>
      <c r="G22" s="78">
        <f>(E22-D22)/D22</f>
        <v>-0.3483129800254437</v>
      </c>
      <c r="H22" s="149">
        <v>7514.784677783</v>
      </c>
      <c r="I22" s="150">
        <v>8757.3457782400001</v>
      </c>
      <c r="J22" s="150">
        <v>7448.4766464260001</v>
      </c>
      <c r="K22" s="77">
        <f>(I22-H22)/H22</f>
        <v>0.16534886277321501</v>
      </c>
      <c r="L22" s="78">
        <f>(J22-I22)/I22</f>
        <v>-0.14945956970960769</v>
      </c>
    </row>
    <row r="23" spans="2:12" ht="24" customHeight="1" x14ac:dyDescent="0.35">
      <c r="B23" s="27" t="s">
        <v>26</v>
      </c>
      <c r="C23" s="82">
        <v>0</v>
      </c>
      <c r="D23" s="82">
        <v>0</v>
      </c>
      <c r="E23" s="82">
        <v>0</v>
      </c>
      <c r="F23" s="77" t="s">
        <v>45</v>
      </c>
      <c r="G23" s="78"/>
      <c r="H23" s="82">
        <v>0</v>
      </c>
      <c r="I23" s="82">
        <v>0</v>
      </c>
      <c r="J23" s="82">
        <v>0</v>
      </c>
      <c r="K23" s="77" t="s">
        <v>45</v>
      </c>
      <c r="L23" s="78" t="s">
        <v>45</v>
      </c>
    </row>
    <row r="24" spans="2:12" ht="24" customHeight="1" x14ac:dyDescent="0.35">
      <c r="B24" s="36"/>
      <c r="C24" s="74"/>
      <c r="D24" s="74"/>
      <c r="E24" s="74"/>
      <c r="F24" s="79"/>
      <c r="G24" s="80"/>
      <c r="H24" s="74"/>
      <c r="I24" s="74"/>
      <c r="J24" s="74"/>
      <c r="K24" s="79"/>
      <c r="L24" s="81"/>
    </row>
    <row r="25" spans="2:12" ht="24" customHeight="1" x14ac:dyDescent="0.35">
      <c r="B25" s="24" t="s">
        <v>46</v>
      </c>
      <c r="C25" s="74">
        <f>SUM(C26:C27)</f>
        <v>1716.2829680689999</v>
      </c>
      <c r="D25" s="74">
        <f>SUM(D26:D27)</f>
        <v>1237.870695327</v>
      </c>
      <c r="E25" s="74">
        <f>SUM(E26:E27)</f>
        <v>1344.176915341</v>
      </c>
      <c r="F25" s="75">
        <f>(D25-C25)/C25</f>
        <v>-0.27874906506836944</v>
      </c>
      <c r="G25" s="76">
        <f>(E25-D25)/D25</f>
        <v>8.5878291177995628E-2</v>
      </c>
      <c r="H25" s="74">
        <f>SUM(H26:H27)</f>
        <v>973.09044768500007</v>
      </c>
      <c r="I25" s="74">
        <f>SUM(I26:I27)</f>
        <v>656.09491895300005</v>
      </c>
      <c r="J25" s="74">
        <f>SUM(J26:J27)</f>
        <v>775.52813517300001</v>
      </c>
      <c r="K25" s="75">
        <f>(I25-H25)/H25</f>
        <v>-0.32576162831126149</v>
      </c>
      <c r="L25" s="76">
        <f>(J25-I25)/I25</f>
        <v>0.18203649010206047</v>
      </c>
    </row>
    <row r="26" spans="2:12" ht="24" customHeight="1" x14ac:dyDescent="0.35">
      <c r="B26" s="27" t="s">
        <v>25</v>
      </c>
      <c r="C26" s="72">
        <v>1716.2829680689999</v>
      </c>
      <c r="D26" s="72">
        <v>1237.870695327</v>
      </c>
      <c r="E26" s="72">
        <v>1344.176915341</v>
      </c>
      <c r="F26" s="77">
        <f>(D26-C26)/C26</f>
        <v>-0.27874906506836944</v>
      </c>
      <c r="G26" s="78">
        <f>(E26-D26)/D26</f>
        <v>8.5878291177995628E-2</v>
      </c>
      <c r="H26" s="149">
        <v>973.09044768500007</v>
      </c>
      <c r="I26" s="150">
        <v>656.09491895300005</v>
      </c>
      <c r="J26" s="150">
        <v>775.52813517300001</v>
      </c>
      <c r="K26" s="77">
        <f>(I26-H26)/H26</f>
        <v>-0.32576162831126149</v>
      </c>
      <c r="L26" s="78">
        <f>(J26-I26)/I26</f>
        <v>0.18203649010206047</v>
      </c>
    </row>
    <row r="27" spans="2:12" ht="24" customHeight="1" x14ac:dyDescent="0.35">
      <c r="B27" s="27" t="s">
        <v>26</v>
      </c>
      <c r="C27" s="82">
        <v>0</v>
      </c>
      <c r="D27" s="82">
        <v>0</v>
      </c>
      <c r="E27" s="82">
        <v>0</v>
      </c>
      <c r="F27" s="77" t="s">
        <v>45</v>
      </c>
      <c r="G27" s="78"/>
      <c r="H27" s="82">
        <v>0</v>
      </c>
      <c r="I27" s="82">
        <v>0</v>
      </c>
      <c r="J27" s="82">
        <v>0</v>
      </c>
      <c r="K27" s="77" t="s">
        <v>45</v>
      </c>
      <c r="L27" s="78" t="s">
        <v>45</v>
      </c>
    </row>
    <row r="28" spans="2:12" ht="24" customHeight="1" x14ac:dyDescent="0.35">
      <c r="B28" s="36"/>
      <c r="C28" s="74"/>
      <c r="D28" s="74"/>
      <c r="E28" s="74"/>
      <c r="F28" s="79"/>
      <c r="G28" s="80"/>
      <c r="H28" s="74"/>
      <c r="I28" s="74"/>
      <c r="J28" s="74"/>
      <c r="K28" s="79"/>
      <c r="L28" s="81"/>
    </row>
    <row r="29" spans="2:12" ht="24" customHeight="1" x14ac:dyDescent="0.35">
      <c r="B29" s="24" t="s">
        <v>47</v>
      </c>
      <c r="C29" s="74">
        <f>SUM(C30:C31)</f>
        <v>11501.476063917999</v>
      </c>
      <c r="D29" s="74">
        <f>SUM(D30:D31)</f>
        <v>10837.51956047</v>
      </c>
      <c r="E29" s="74">
        <f>SUM(E30:E31)</f>
        <v>12242.814566942001</v>
      </c>
      <c r="F29" s="75">
        <f t="shared" ref="F29:G31" si="2">(D29-C29)/C29</f>
        <v>-5.7727938549638674E-2</v>
      </c>
      <c r="G29" s="76">
        <f t="shared" si="2"/>
        <v>0.12966943207169226</v>
      </c>
      <c r="H29" s="74">
        <f>SUM(H30:H31)</f>
        <v>19010.780437641999</v>
      </c>
      <c r="I29" s="74">
        <f>SUM(I30:I31)</f>
        <v>18280.450816969002</v>
      </c>
      <c r="J29" s="74">
        <f>SUM(J30:J31)</f>
        <v>19072.967629111001</v>
      </c>
      <c r="K29" s="75">
        <f t="shared" ref="K29:L31" si="3">(I29-H29)/H29</f>
        <v>-3.8416603835312285E-2</v>
      </c>
      <c r="L29" s="76">
        <f t="shared" si="3"/>
        <v>4.3353242219077992E-2</v>
      </c>
    </row>
    <row r="30" spans="2:12" ht="24" customHeight="1" x14ac:dyDescent="0.35">
      <c r="B30" s="27" t="s">
        <v>25</v>
      </c>
      <c r="C30" s="72">
        <v>1575.7681674319999</v>
      </c>
      <c r="D30" s="72">
        <v>1336.150710028</v>
      </c>
      <c r="E30" s="72">
        <v>1420.4469379669999</v>
      </c>
      <c r="F30" s="77">
        <f t="shared" si="2"/>
        <v>-0.15206390277225867</v>
      </c>
      <c r="G30" s="78">
        <f t="shared" si="2"/>
        <v>6.3088862136841881E-2</v>
      </c>
      <c r="H30" s="149">
        <v>7754.420734714</v>
      </c>
      <c r="I30" s="150">
        <v>7758.1357987459996</v>
      </c>
      <c r="J30" s="150">
        <v>7999.6824927449998</v>
      </c>
      <c r="K30" s="77">
        <f t="shared" si="3"/>
        <v>4.7908981974224347E-4</v>
      </c>
      <c r="L30" s="78">
        <f t="shared" si="3"/>
        <v>3.1134630826911147E-2</v>
      </c>
    </row>
    <row r="31" spans="2:12" ht="24" customHeight="1" x14ac:dyDescent="0.35">
      <c r="B31" s="27" t="s">
        <v>26</v>
      </c>
      <c r="C31" s="72">
        <v>9925.7078964859993</v>
      </c>
      <c r="D31" s="72">
        <v>9501.3688504420006</v>
      </c>
      <c r="E31" s="72">
        <v>10822.367628975</v>
      </c>
      <c r="F31" s="77">
        <f t="shared" si="2"/>
        <v>-4.2751514599198265E-2</v>
      </c>
      <c r="G31" s="78">
        <f t="shared" si="2"/>
        <v>0.13903246988159471</v>
      </c>
      <c r="H31" s="149">
        <v>11256.359702927999</v>
      </c>
      <c r="I31" s="150">
        <v>10522.315018223</v>
      </c>
      <c r="J31" s="150">
        <v>11073.285136365999</v>
      </c>
      <c r="K31" s="77">
        <f t="shared" si="3"/>
        <v>-6.5211551876230428E-2</v>
      </c>
      <c r="L31" s="78">
        <f t="shared" si="3"/>
        <v>5.2362062643895875E-2</v>
      </c>
    </row>
    <row r="32" spans="2:12" ht="24" customHeight="1" x14ac:dyDescent="0.35">
      <c r="B32" s="36"/>
      <c r="C32" s="74"/>
      <c r="D32" s="74"/>
      <c r="E32" s="74"/>
      <c r="F32" s="79"/>
      <c r="G32" s="80"/>
      <c r="H32" s="74"/>
      <c r="I32" s="74"/>
      <c r="J32" s="74"/>
      <c r="K32" s="79"/>
      <c r="L32" s="81"/>
    </row>
    <row r="33" spans="2:13" ht="24" customHeight="1" x14ac:dyDescent="0.35">
      <c r="B33" s="24" t="s">
        <v>48</v>
      </c>
      <c r="C33" s="74">
        <f>SUM(C34:C35)</f>
        <v>7203.0711778719997</v>
      </c>
      <c r="D33" s="74">
        <f>SUM(D34:D35)</f>
        <v>6960.8780069269997</v>
      </c>
      <c r="E33" s="74">
        <f>SUM(E34:E35)</f>
        <v>7017.4789260999996</v>
      </c>
      <c r="F33" s="75">
        <f t="shared" ref="F33:G35" si="4">(D33-C33)/C33</f>
        <v>-3.3623598179762959E-2</v>
      </c>
      <c r="G33" s="76">
        <f t="shared" si="4"/>
        <v>8.1312902074529275E-3</v>
      </c>
      <c r="H33" s="74">
        <f>SUM(H34:H35)</f>
        <v>9718.8033732610002</v>
      </c>
      <c r="I33" s="74">
        <f>SUM(I34:I35)</f>
        <v>9607.7081849320002</v>
      </c>
      <c r="J33" s="74">
        <f>SUM(J34:J35)</f>
        <v>12076.591513111998</v>
      </c>
      <c r="K33" s="75">
        <f t="shared" ref="K33:L35" si="5">(I33-H33)/H33</f>
        <v>-1.1430953386159884E-2</v>
      </c>
      <c r="L33" s="76">
        <f t="shared" si="5"/>
        <v>0.25696901702864028</v>
      </c>
    </row>
    <row r="34" spans="2:13" ht="24" customHeight="1" x14ac:dyDescent="0.35">
      <c r="B34" s="27" t="s">
        <v>25</v>
      </c>
      <c r="C34" s="72">
        <v>604.06406206400004</v>
      </c>
      <c r="D34" s="72">
        <v>848.15654167299999</v>
      </c>
      <c r="E34" s="72">
        <v>858.20734102400002</v>
      </c>
      <c r="F34" s="77">
        <f t="shared" si="4"/>
        <v>0.40408376352496628</v>
      </c>
      <c r="G34" s="78">
        <f t="shared" si="4"/>
        <v>1.1850170171622669E-2</v>
      </c>
      <c r="H34" s="149">
        <v>7081.5196812049999</v>
      </c>
      <c r="I34" s="150">
        <v>7199.9139415119998</v>
      </c>
      <c r="J34" s="150">
        <v>9100.0058591109992</v>
      </c>
      <c r="K34" s="77">
        <f t="shared" si="5"/>
        <v>1.6718764564226114E-2</v>
      </c>
      <c r="L34" s="78">
        <f t="shared" si="5"/>
        <v>0.26390480956220641</v>
      </c>
    </row>
    <row r="35" spans="2:13" ht="24" customHeight="1" x14ac:dyDescent="0.35">
      <c r="B35" s="27" t="s">
        <v>26</v>
      </c>
      <c r="C35" s="72">
        <v>6599.007115808</v>
      </c>
      <c r="D35" s="72">
        <v>6112.7214652539997</v>
      </c>
      <c r="E35" s="72">
        <v>6159.2715850759996</v>
      </c>
      <c r="F35" s="77">
        <f t="shared" si="4"/>
        <v>-7.3690729835568333E-2</v>
      </c>
      <c r="G35" s="78">
        <f t="shared" si="4"/>
        <v>7.6152856115889881E-3</v>
      </c>
      <c r="H35" s="149">
        <v>2637.2836920560003</v>
      </c>
      <c r="I35" s="150">
        <v>2407.7942434199999</v>
      </c>
      <c r="J35" s="150">
        <v>2976.585654001</v>
      </c>
      <c r="K35" s="77">
        <f t="shared" si="5"/>
        <v>-8.7017354002250955E-2</v>
      </c>
      <c r="L35" s="78">
        <f t="shared" si="5"/>
        <v>0.23622924265035872</v>
      </c>
    </row>
    <row r="36" spans="2:13" ht="24" customHeight="1" x14ac:dyDescent="0.35">
      <c r="B36" s="36"/>
      <c r="C36" s="74"/>
      <c r="D36" s="74"/>
      <c r="E36" s="74"/>
      <c r="F36" s="79"/>
      <c r="G36" s="80"/>
      <c r="H36" s="74"/>
      <c r="I36" s="74"/>
      <c r="J36" s="74"/>
      <c r="K36" s="79"/>
      <c r="L36" s="81"/>
    </row>
    <row r="37" spans="2:13" ht="24" customHeight="1" x14ac:dyDescent="0.35">
      <c r="B37" s="24" t="s">
        <v>49</v>
      </c>
      <c r="C37" s="74">
        <f>SUM(C38:C39)</f>
        <v>11019.975084747999</v>
      </c>
      <c r="D37" s="74">
        <f>SUM(D38:D39)</f>
        <v>11270.641551188</v>
      </c>
      <c r="E37" s="74">
        <f>SUM(E38:E39)</f>
        <v>11587.948944267</v>
      </c>
      <c r="F37" s="75">
        <f t="shared" ref="F37:G39" si="6">(D37-C37)/C37</f>
        <v>2.2746554734677384E-2</v>
      </c>
      <c r="G37" s="76">
        <f t="shared" si="6"/>
        <v>2.8153445537051382E-2</v>
      </c>
      <c r="H37" s="74">
        <f>SUM(H38:H39)</f>
        <v>5486.1014385050003</v>
      </c>
      <c r="I37" s="74">
        <f>SUM(I38:I39)</f>
        <v>6588.751702601</v>
      </c>
      <c r="J37" s="74">
        <f>SUM(J38:J39)</f>
        <v>7088.1905511059995</v>
      </c>
      <c r="K37" s="75">
        <f t="shared" ref="K37:L39" si="7">(I37-H37)/H37</f>
        <v>0.20098976959428577</v>
      </c>
      <c r="L37" s="76">
        <f t="shared" si="7"/>
        <v>7.5801740761886519E-2</v>
      </c>
    </row>
    <row r="38" spans="2:13" ht="24" customHeight="1" x14ac:dyDescent="0.35">
      <c r="B38" s="27" t="s">
        <v>25</v>
      </c>
      <c r="C38" s="72">
        <v>1628.246792379</v>
      </c>
      <c r="D38" s="72">
        <v>1681.0885867699999</v>
      </c>
      <c r="E38" s="72">
        <v>1750.4091654399999</v>
      </c>
      <c r="F38" s="77">
        <f t="shared" si="6"/>
        <v>3.2453185007534247E-2</v>
      </c>
      <c r="G38" s="78">
        <f t="shared" si="6"/>
        <v>4.1235529891491797E-2</v>
      </c>
      <c r="H38" s="150">
        <v>4163.6568147329999</v>
      </c>
      <c r="I38" s="150">
        <v>4932.8961542750003</v>
      </c>
      <c r="J38" s="150">
        <v>5405.4785016989999</v>
      </c>
      <c r="K38" s="77">
        <f t="shared" si="7"/>
        <v>0.18475089897420591</v>
      </c>
      <c r="L38" s="78">
        <f t="shared" si="7"/>
        <v>9.5802208812858378E-2</v>
      </c>
    </row>
    <row r="39" spans="2:13" ht="24" customHeight="1" x14ac:dyDescent="0.35">
      <c r="B39" s="27" t="s">
        <v>26</v>
      </c>
      <c r="C39" s="72">
        <v>9391.728292369</v>
      </c>
      <c r="D39" s="72">
        <v>9589.5529644180006</v>
      </c>
      <c r="E39" s="72">
        <v>9837.5397788270002</v>
      </c>
      <c r="F39" s="77">
        <f t="shared" si="6"/>
        <v>2.1063713290102076E-2</v>
      </c>
      <c r="G39" s="78">
        <f t="shared" si="6"/>
        <v>2.5860101646985396E-2</v>
      </c>
      <c r="H39" s="150">
        <v>1322.4446237720001</v>
      </c>
      <c r="I39" s="150">
        <v>1655.855548326</v>
      </c>
      <c r="J39" s="150">
        <v>1682.712049407</v>
      </c>
      <c r="K39" s="77">
        <f t="shared" si="7"/>
        <v>0.25211711595379627</v>
      </c>
      <c r="L39" s="78">
        <f t="shared" si="7"/>
        <v>1.6219108670530363E-2</v>
      </c>
    </row>
    <row r="40" spans="2:13" ht="24" customHeight="1" x14ac:dyDescent="0.35">
      <c r="B40" s="36"/>
      <c r="C40" s="74"/>
      <c r="D40" s="74"/>
      <c r="E40" s="74"/>
      <c r="F40" s="79"/>
      <c r="G40" s="80"/>
      <c r="H40" s="74"/>
      <c r="I40" s="74"/>
      <c r="J40" s="74"/>
      <c r="K40" s="79"/>
      <c r="L40" s="81"/>
    </row>
    <row r="41" spans="2:13" ht="24" customHeight="1" x14ac:dyDescent="0.35">
      <c r="B41" s="24" t="s">
        <v>36</v>
      </c>
      <c r="C41" s="74">
        <f t="shared" ref="C41:E41" si="8">C37+C33+C29+C25+C21+C17</f>
        <v>36151.126119202992</v>
      </c>
      <c r="D41" s="74">
        <f t="shared" si="8"/>
        <v>37034.886010351998</v>
      </c>
      <c r="E41" s="74">
        <f t="shared" si="8"/>
        <v>36973.364027957999</v>
      </c>
      <c r="F41" s="75">
        <f t="shared" ref="F41:G43" si="9">(D41-C41)/C41</f>
        <v>2.444626173566318E-2</v>
      </c>
      <c r="G41" s="76">
        <f t="shared" si="9"/>
        <v>-1.6611900027666384E-3</v>
      </c>
      <c r="H41" s="74">
        <f t="shared" ref="H41:J42" si="10">H37+H33+H29+H25+H21+H17</f>
        <v>46376.880554908996</v>
      </c>
      <c r="I41" s="74">
        <f t="shared" si="10"/>
        <v>46666.709890148006</v>
      </c>
      <c r="J41" s="74">
        <f t="shared" si="10"/>
        <v>48877.891968229</v>
      </c>
      <c r="K41" s="75">
        <f t="shared" ref="K41:L43" si="11">(I41-H41)/H41</f>
        <v>6.2494357483975204E-3</v>
      </c>
      <c r="L41" s="76">
        <f t="shared" si="11"/>
        <v>4.7382429215302481E-2</v>
      </c>
    </row>
    <row r="42" spans="2:13" ht="24" customHeight="1" x14ac:dyDescent="0.35">
      <c r="B42" s="27" t="s">
        <v>25</v>
      </c>
      <c r="C42" s="82">
        <f>C38+C34+C30+C26+C22+C18</f>
        <v>10206.877826838001</v>
      </c>
      <c r="D42" s="82">
        <f>D38+D34+D30+D26+D22+D18</f>
        <v>11797.667209042</v>
      </c>
      <c r="E42" s="82">
        <f>E38+E34+E30+E26+E22+E18</f>
        <v>10114.494304983</v>
      </c>
      <c r="F42" s="77">
        <f>(D42-C42)/C42</f>
        <v>0.15585465106882845</v>
      </c>
      <c r="G42" s="76">
        <f t="shared" si="9"/>
        <v>-0.1426699765500232</v>
      </c>
      <c r="H42" s="82">
        <f t="shared" si="10"/>
        <v>31004.194516567</v>
      </c>
      <c r="I42" s="82">
        <f t="shared" si="10"/>
        <v>31945.972071111002</v>
      </c>
      <c r="J42" s="82">
        <f t="shared" si="10"/>
        <v>33038.939379256</v>
      </c>
      <c r="K42" s="77">
        <f t="shared" si="11"/>
        <v>3.0375811054880516E-2</v>
      </c>
      <c r="L42" s="78">
        <f t="shared" si="11"/>
        <v>3.4212992664993197E-2</v>
      </c>
    </row>
    <row r="43" spans="2:13" ht="15" thickBot="1" x14ac:dyDescent="0.4">
      <c r="B43" s="32" t="s">
        <v>26</v>
      </c>
      <c r="C43" s="83">
        <f>C19+C31+C35+C39</f>
        <v>25944.248292364999</v>
      </c>
      <c r="D43" s="83">
        <f>D19+D31+D35+D39</f>
        <v>25237.218801310002</v>
      </c>
      <c r="E43" s="83">
        <f>E19+E31+E35+E39</f>
        <v>26858.869722974996</v>
      </c>
      <c r="F43" s="84">
        <f t="shared" si="9"/>
        <v>-2.7251878068984738E-2</v>
      </c>
      <c r="G43" s="85">
        <f t="shared" si="9"/>
        <v>6.4256324535285875E-2</v>
      </c>
      <c r="H43" s="83">
        <f>H39+H35+H31+H27+H23+H19</f>
        <v>15372.686038341999</v>
      </c>
      <c r="I43" s="83">
        <f>I39+I35+I31+I27+I23+I19</f>
        <v>14720.737819037</v>
      </c>
      <c r="J43" s="83">
        <f>J39+J35+J31+J27+J23+J19</f>
        <v>15838.952588972999</v>
      </c>
      <c r="K43" s="84">
        <f t="shared" si="11"/>
        <v>-4.240951891419191E-2</v>
      </c>
      <c r="L43" s="86">
        <f t="shared" si="11"/>
        <v>7.5961869824888339E-2</v>
      </c>
    </row>
    <row r="44" spans="2:13" x14ac:dyDescent="0.35">
      <c r="B44" s="37"/>
      <c r="C44" s="31"/>
      <c r="D44" s="31"/>
      <c r="E44" s="31"/>
      <c r="F44" s="38"/>
      <c r="G44" s="38"/>
      <c r="H44" s="31"/>
      <c r="I44" s="31"/>
      <c r="J44" s="31"/>
      <c r="K44" s="38"/>
      <c r="L44" s="38"/>
    </row>
    <row r="45" spans="2:13" ht="15" thickBot="1" x14ac:dyDescent="0.4">
      <c r="B45" s="128"/>
      <c r="C45" s="25"/>
      <c r="D45" s="129"/>
      <c r="E45" s="129"/>
      <c r="F45" s="130"/>
      <c r="G45" s="143"/>
      <c r="H45" s="143"/>
      <c r="I45" s="143"/>
      <c r="J45" s="143"/>
      <c r="K45" s="22"/>
      <c r="L45" s="22"/>
    </row>
    <row r="46" spans="2:13" ht="16" thickBot="1" x14ac:dyDescent="0.4">
      <c r="B46" s="29"/>
      <c r="C46" s="131"/>
      <c r="D46" s="135" t="s">
        <v>69</v>
      </c>
      <c r="E46" s="135" t="s">
        <v>70</v>
      </c>
      <c r="F46" s="135" t="s">
        <v>71</v>
      </c>
      <c r="G46" s="144"/>
      <c r="L46" s="132"/>
    </row>
    <row r="47" spans="2:13" x14ac:dyDescent="0.35">
      <c r="B47" s="30" t="s">
        <v>37</v>
      </c>
      <c r="C47" s="87"/>
      <c r="D47" s="88">
        <f>C41-H41</f>
        <v>-10225.754435706003</v>
      </c>
      <c r="E47" s="88">
        <f t="shared" ref="D47:F49" si="12">D41-I41</f>
        <v>-9631.8238797960075</v>
      </c>
      <c r="F47" s="89">
        <f t="shared" si="12"/>
        <v>-11904.527940271</v>
      </c>
      <c r="L47" s="145"/>
      <c r="M47" s="145"/>
    </row>
    <row r="48" spans="2:13" x14ac:dyDescent="0.35">
      <c r="B48" s="27" t="s">
        <v>25</v>
      </c>
      <c r="D48" s="74">
        <f>C42-H42</f>
        <v>-20797.316689728999</v>
      </c>
      <c r="E48" s="74">
        <f>D42-I42</f>
        <v>-20148.304862069002</v>
      </c>
      <c r="F48" s="90">
        <f t="shared" si="12"/>
        <v>-22924.445074273001</v>
      </c>
      <c r="L48" s="145"/>
      <c r="M48" s="145"/>
    </row>
    <row r="49" spans="2:13" x14ac:dyDescent="0.35">
      <c r="B49" s="27" t="s">
        <v>26</v>
      </c>
      <c r="D49" s="74">
        <f t="shared" si="12"/>
        <v>10571.562254023</v>
      </c>
      <c r="E49" s="74">
        <f t="shared" si="12"/>
        <v>10516.480982273002</v>
      </c>
      <c r="F49" s="90">
        <f t="shared" si="12"/>
        <v>11019.917134001997</v>
      </c>
      <c r="L49" s="145"/>
      <c r="M49" s="145"/>
    </row>
    <row r="50" spans="2:13" x14ac:dyDescent="0.35">
      <c r="B50" s="27"/>
      <c r="D50" s="82"/>
      <c r="E50" s="82"/>
      <c r="F50" s="91"/>
      <c r="L50" s="145"/>
      <c r="M50" s="145"/>
    </row>
    <row r="51" spans="2:13" x14ac:dyDescent="0.35">
      <c r="B51" s="24" t="s">
        <v>38</v>
      </c>
      <c r="D51" s="92">
        <f t="shared" ref="D51:F53" si="13">C41/H41</f>
        <v>0.77950749784477247</v>
      </c>
      <c r="E51" s="92">
        <f t="shared" si="13"/>
        <v>0.79360396517198184</v>
      </c>
      <c r="F51" s="93">
        <f t="shared" si="13"/>
        <v>0.75644350726072573</v>
      </c>
      <c r="L51" s="145"/>
      <c r="M51" s="145"/>
    </row>
    <row r="52" spans="2:13" x14ac:dyDescent="0.35">
      <c r="B52" s="27" t="s">
        <v>25</v>
      </c>
      <c r="D52" s="92">
        <f t="shared" si="13"/>
        <v>0.32920957909046744</v>
      </c>
      <c r="E52" s="92">
        <f t="shared" si="13"/>
        <v>0.36930061739178455</v>
      </c>
      <c r="F52" s="93">
        <f t="shared" si="13"/>
        <v>0.30613858964654111</v>
      </c>
      <c r="L52" s="145"/>
      <c r="M52" s="145"/>
    </row>
    <row r="53" spans="2:13" ht="15" thickBot="1" x14ac:dyDescent="0.4">
      <c r="B53" s="32" t="s">
        <v>26</v>
      </c>
      <c r="C53" s="94"/>
      <c r="D53" s="95">
        <f t="shared" si="13"/>
        <v>1.6876847824547896</v>
      </c>
      <c r="E53" s="95">
        <f t="shared" si="13"/>
        <v>1.7143990411046508</v>
      </c>
      <c r="F53" s="96">
        <f t="shared" si="13"/>
        <v>1.6957478451999413</v>
      </c>
      <c r="L53" s="145"/>
      <c r="M53" s="145"/>
    </row>
    <row r="54" spans="2:13" x14ac:dyDescent="0.35">
      <c r="B54" s="137"/>
    </row>
  </sheetData>
  <mergeCells count="2">
    <mergeCell ref="B8:L8"/>
    <mergeCell ref="B10:L10"/>
  </mergeCells>
  <pageMargins left="0.19685039370078741" right="0.19685039370078741" top="0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Globale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2025-07-07T10:19:21Z</cp:lastPrinted>
  <dcterms:created xsi:type="dcterms:W3CDTF">2015-06-05T18:19:34Z</dcterms:created>
  <dcterms:modified xsi:type="dcterms:W3CDTF">2025-08-12T08:24:07Z</dcterms:modified>
</cp:coreProperties>
</file>