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Commerce\Année-2026\Rst-comext\Rst -06-2026\"/>
    </mc:Choice>
  </mc:AlternateContent>
  <xr:revisionPtr revIDLastSave="0" documentId="13_ncr:1_{B9B2B618-F8CB-4C59-93B4-B6C475BD2EFD}" xr6:coauthVersionLast="47" xr6:coauthVersionMax="47" xr10:uidLastSave="{00000000-0000-0000-0000-000000000000}"/>
  <bookViews>
    <workbookView xWindow="-120" yWindow="-120" windowWidth="29040" windowHeight="15720" tabRatio="547" activeTab="3" xr2:uid="{00000000-000D-0000-FFFF-FFFF00000000}"/>
  </bookViews>
  <sheets>
    <sheet name="Global" sheetId="1" r:id="rId1"/>
    <sheet name="GP" sheetId="2" r:id="rId2"/>
    <sheet name="GSA" sheetId="3" r:id="rId3"/>
    <sheet name="TYP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D49" i="1"/>
  <c r="C49" i="1"/>
  <c r="E48" i="1"/>
  <c r="D48" i="1"/>
  <c r="C48" i="1"/>
  <c r="G46" i="1"/>
  <c r="F46" i="1"/>
  <c r="G45" i="1"/>
  <c r="F45" i="1"/>
  <c r="E41" i="1"/>
  <c r="D41" i="1"/>
  <c r="C41" i="1"/>
  <c r="E40" i="1"/>
  <c r="D40" i="1"/>
  <c r="C40" i="1"/>
  <c r="G38" i="1"/>
  <c r="F38" i="1"/>
  <c r="G37" i="1"/>
  <c r="F37" i="1"/>
  <c r="C25" i="1"/>
  <c r="C24" i="1"/>
  <c r="G22" i="1"/>
  <c r="E22" i="1"/>
  <c r="D22" i="1"/>
  <c r="F22" i="1" s="1"/>
  <c r="C22" i="1"/>
  <c r="E21" i="1"/>
  <c r="D21" i="1"/>
  <c r="C21" i="1"/>
  <c r="D24" i="1" l="1"/>
  <c r="G21" i="1"/>
  <c r="E24" i="1"/>
  <c r="D25" i="1"/>
  <c r="E25" i="1"/>
  <c r="F21" i="1"/>
  <c r="J42" i="4" l="1"/>
  <c r="I42" i="4"/>
  <c r="L42" i="4" s="1"/>
  <c r="H42" i="4"/>
  <c r="E42" i="4"/>
  <c r="F52" i="4" s="1"/>
  <c r="D42" i="4"/>
  <c r="C42" i="4"/>
  <c r="D52" i="4" s="1"/>
  <c r="K41" i="4"/>
  <c r="J41" i="4"/>
  <c r="F47" i="4" s="1"/>
  <c r="I41" i="4"/>
  <c r="H41" i="4"/>
  <c r="E41" i="4"/>
  <c r="F51" i="4" s="1"/>
  <c r="D41" i="4"/>
  <c r="C41" i="4"/>
  <c r="D51" i="4" s="1"/>
  <c r="L38" i="4"/>
  <c r="K38" i="4"/>
  <c r="G38" i="4"/>
  <c r="F38" i="4"/>
  <c r="L37" i="4"/>
  <c r="K37" i="4"/>
  <c r="G37" i="4"/>
  <c r="F37" i="4"/>
  <c r="J36" i="4"/>
  <c r="I36" i="4"/>
  <c r="K36" i="4" s="1"/>
  <c r="H36" i="4"/>
  <c r="E36" i="4"/>
  <c r="D36" i="4"/>
  <c r="F36" i="4" s="1"/>
  <c r="C36" i="4"/>
  <c r="C40" i="4" s="1"/>
  <c r="L34" i="4"/>
  <c r="K34" i="4"/>
  <c r="G34" i="4"/>
  <c r="F34" i="4"/>
  <c r="L33" i="4"/>
  <c r="K33" i="4"/>
  <c r="G33" i="4"/>
  <c r="F33" i="4"/>
  <c r="J32" i="4"/>
  <c r="L32" i="4" s="1"/>
  <c r="I32" i="4"/>
  <c r="H32" i="4"/>
  <c r="E32" i="4"/>
  <c r="G32" i="4" s="1"/>
  <c r="D32" i="4"/>
  <c r="C32" i="4"/>
  <c r="L30" i="4"/>
  <c r="K30" i="4"/>
  <c r="G30" i="4"/>
  <c r="F30" i="4"/>
  <c r="L29" i="4"/>
  <c r="K29" i="4"/>
  <c r="G29" i="4"/>
  <c r="F29" i="4"/>
  <c r="K28" i="4"/>
  <c r="J28" i="4"/>
  <c r="L28" i="4" s="1"/>
  <c r="I28" i="4"/>
  <c r="H28" i="4"/>
  <c r="E28" i="4"/>
  <c r="D28" i="4"/>
  <c r="F28" i="4" s="1"/>
  <c r="C28" i="4"/>
  <c r="L25" i="4"/>
  <c r="K25" i="4"/>
  <c r="G25" i="4"/>
  <c r="F25" i="4"/>
  <c r="L24" i="4"/>
  <c r="J24" i="4"/>
  <c r="I24" i="4"/>
  <c r="K24" i="4" s="1"/>
  <c r="H24" i="4"/>
  <c r="E24" i="4"/>
  <c r="G24" i="4" s="1"/>
  <c r="D24" i="4"/>
  <c r="C24" i="4"/>
  <c r="L21" i="4"/>
  <c r="K21" i="4"/>
  <c r="G21" i="4"/>
  <c r="F21" i="4"/>
  <c r="J20" i="4"/>
  <c r="L20" i="4" s="1"/>
  <c r="I20" i="4"/>
  <c r="K20" i="4" s="1"/>
  <c r="H20" i="4"/>
  <c r="E20" i="4"/>
  <c r="D20" i="4"/>
  <c r="G20" i="4" s="1"/>
  <c r="C20" i="4"/>
  <c r="F20" i="4" s="1"/>
  <c r="L18" i="4"/>
  <c r="K18" i="4"/>
  <c r="G18" i="4"/>
  <c r="F18" i="4"/>
  <c r="L17" i="4"/>
  <c r="K17" i="4"/>
  <c r="G17" i="4"/>
  <c r="F17" i="4"/>
  <c r="J16" i="4"/>
  <c r="I16" i="4"/>
  <c r="H16" i="4"/>
  <c r="E16" i="4"/>
  <c r="D16" i="4"/>
  <c r="C16" i="4"/>
  <c r="G36" i="4" l="1"/>
  <c r="F42" i="4"/>
  <c r="I40" i="4"/>
  <c r="F24" i="4"/>
  <c r="E51" i="4"/>
  <c r="J40" i="4"/>
  <c r="L40" i="4" s="1"/>
  <c r="K32" i="4"/>
  <c r="H40" i="4"/>
  <c r="G28" i="4"/>
  <c r="L16" i="4"/>
  <c r="F41" i="4"/>
  <c r="D47" i="4"/>
  <c r="G41" i="4"/>
  <c r="E47" i="4"/>
  <c r="F16" i="4"/>
  <c r="G16" i="4"/>
  <c r="D40" i="4"/>
  <c r="D46" i="4"/>
  <c r="D50" i="4"/>
  <c r="E46" i="4"/>
  <c r="E50" i="4"/>
  <c r="F40" i="4"/>
  <c r="E52" i="4"/>
  <c r="G42" i="4"/>
  <c r="D48" i="4"/>
  <c r="F48" i="4"/>
  <c r="F32" i="4"/>
  <c r="L36" i="4"/>
  <c r="K16" i="4"/>
  <c r="K42" i="4"/>
  <c r="E48" i="4"/>
  <c r="E40" i="4"/>
  <c r="L41" i="4"/>
  <c r="K40" i="4" l="1"/>
  <c r="F50" i="4"/>
  <c r="G40" i="4"/>
  <c r="F46" i="4"/>
  <c r="L53" i="3" l="1"/>
  <c r="K53" i="3"/>
  <c r="G53" i="3"/>
  <c r="F53" i="3"/>
  <c r="L52" i="3"/>
  <c r="K52" i="3"/>
  <c r="G52" i="3"/>
  <c r="F52" i="3"/>
  <c r="J51" i="3"/>
  <c r="I51" i="3"/>
  <c r="H51" i="3"/>
  <c r="E51" i="3"/>
  <c r="D51" i="3"/>
  <c r="C51" i="3"/>
  <c r="L49" i="3"/>
  <c r="K49" i="3"/>
  <c r="G49" i="3"/>
  <c r="F49" i="3"/>
  <c r="L48" i="3"/>
  <c r="K48" i="3"/>
  <c r="G48" i="3"/>
  <c r="F48" i="3"/>
  <c r="J47" i="3"/>
  <c r="I47" i="3"/>
  <c r="H47" i="3"/>
  <c r="E47" i="3"/>
  <c r="G47" i="3" s="1"/>
  <c r="D47" i="3"/>
  <c r="C47" i="3"/>
  <c r="L45" i="3"/>
  <c r="K45" i="3"/>
  <c r="G45" i="3"/>
  <c r="F45" i="3"/>
  <c r="L44" i="3"/>
  <c r="K44" i="3"/>
  <c r="G44" i="3"/>
  <c r="F44" i="3"/>
  <c r="J43" i="3"/>
  <c r="I43" i="3"/>
  <c r="K43" i="3" s="1"/>
  <c r="H43" i="3"/>
  <c r="E43" i="3"/>
  <c r="D43" i="3"/>
  <c r="C43" i="3"/>
  <c r="J41" i="3"/>
  <c r="I41" i="3"/>
  <c r="H41" i="3"/>
  <c r="E41" i="3"/>
  <c r="D41" i="3"/>
  <c r="D39" i="3" s="1"/>
  <c r="C41" i="3"/>
  <c r="F41" i="3" s="1"/>
  <c r="J40" i="3"/>
  <c r="I40" i="3"/>
  <c r="H40" i="3"/>
  <c r="E40" i="3"/>
  <c r="G40" i="3" s="1"/>
  <c r="D40" i="3"/>
  <c r="C40" i="3"/>
  <c r="J39" i="3"/>
  <c r="I39" i="3"/>
  <c r="L37" i="3"/>
  <c r="K37" i="3"/>
  <c r="G37" i="3"/>
  <c r="F37" i="3"/>
  <c r="L36" i="3"/>
  <c r="K36" i="3"/>
  <c r="G36" i="3"/>
  <c r="F36" i="3"/>
  <c r="J35" i="3"/>
  <c r="I35" i="3"/>
  <c r="H35" i="3"/>
  <c r="E35" i="3"/>
  <c r="D35" i="3"/>
  <c r="C35" i="3"/>
  <c r="L33" i="3"/>
  <c r="K33" i="3"/>
  <c r="G33" i="3"/>
  <c r="F33" i="3"/>
  <c r="L32" i="3"/>
  <c r="K32" i="3"/>
  <c r="G32" i="3"/>
  <c r="F32" i="3"/>
  <c r="J31" i="3"/>
  <c r="I31" i="3"/>
  <c r="H31" i="3"/>
  <c r="E31" i="3"/>
  <c r="D31" i="3"/>
  <c r="C31" i="3"/>
  <c r="J29" i="3"/>
  <c r="I29" i="3"/>
  <c r="L29" i="3" s="1"/>
  <c r="H29" i="3"/>
  <c r="E29" i="3"/>
  <c r="D29" i="3"/>
  <c r="F29" i="3" s="1"/>
  <c r="C29" i="3"/>
  <c r="J28" i="3"/>
  <c r="J27" i="3" s="1"/>
  <c r="I28" i="3"/>
  <c r="K28" i="3" s="1"/>
  <c r="H28" i="3"/>
  <c r="E28" i="3"/>
  <c r="D28" i="3"/>
  <c r="D56" i="3" s="1"/>
  <c r="C28" i="3"/>
  <c r="C27" i="3" s="1"/>
  <c r="L24" i="3"/>
  <c r="K24" i="3"/>
  <c r="G24" i="3"/>
  <c r="F24" i="3"/>
  <c r="J23" i="3"/>
  <c r="I23" i="3"/>
  <c r="K23" i="3" s="1"/>
  <c r="H23" i="3"/>
  <c r="E23" i="3"/>
  <c r="D23" i="3"/>
  <c r="F23" i="3" s="1"/>
  <c r="C23" i="3"/>
  <c r="L20" i="3"/>
  <c r="K20" i="3"/>
  <c r="G20" i="3"/>
  <c r="F20" i="3"/>
  <c r="J19" i="3"/>
  <c r="L19" i="3" s="1"/>
  <c r="I19" i="3"/>
  <c r="H19" i="3"/>
  <c r="E19" i="3"/>
  <c r="D19" i="3"/>
  <c r="C19" i="3"/>
  <c r="L17" i="3"/>
  <c r="K17" i="3"/>
  <c r="G17" i="3"/>
  <c r="F17" i="3"/>
  <c r="L16" i="3"/>
  <c r="K16" i="3"/>
  <c r="G16" i="3"/>
  <c r="F16" i="3"/>
  <c r="J15" i="3"/>
  <c r="I15" i="3"/>
  <c r="K15" i="3" s="1"/>
  <c r="H15" i="3"/>
  <c r="E15" i="3"/>
  <c r="D15" i="3"/>
  <c r="C15" i="3"/>
  <c r="F19" i="3" l="1"/>
  <c r="F35" i="3"/>
  <c r="L31" i="3"/>
  <c r="K41" i="3"/>
  <c r="K19" i="3"/>
  <c r="G28" i="3"/>
  <c r="G29" i="3"/>
  <c r="F40" i="3"/>
  <c r="L15" i="3"/>
  <c r="H27" i="3"/>
  <c r="L23" i="3"/>
  <c r="H56" i="3"/>
  <c r="G43" i="3"/>
  <c r="L41" i="3"/>
  <c r="C56" i="3"/>
  <c r="F56" i="3" s="1"/>
  <c r="D27" i="3"/>
  <c r="F27" i="3" s="1"/>
  <c r="I27" i="3"/>
  <c r="L27" i="3" s="1"/>
  <c r="H39" i="3"/>
  <c r="J55" i="3"/>
  <c r="J57" i="3"/>
  <c r="F15" i="3"/>
  <c r="F31" i="3"/>
  <c r="G31" i="3"/>
  <c r="J56" i="3"/>
  <c r="F43" i="3"/>
  <c r="I56" i="3"/>
  <c r="E66" i="3" s="1"/>
  <c r="G15" i="3"/>
  <c r="L28" i="3"/>
  <c r="K40" i="3"/>
  <c r="K31" i="3"/>
  <c r="G35" i="3"/>
  <c r="C39" i="3"/>
  <c r="F39" i="3" s="1"/>
  <c r="L40" i="3"/>
  <c r="F47" i="3"/>
  <c r="G19" i="3"/>
  <c r="C55" i="3"/>
  <c r="G23" i="3"/>
  <c r="K35" i="3"/>
  <c r="D57" i="3"/>
  <c r="L43" i="3"/>
  <c r="F51" i="3"/>
  <c r="L35" i="3"/>
  <c r="L39" i="3"/>
  <c r="E57" i="3"/>
  <c r="K47" i="3"/>
  <c r="G51" i="3"/>
  <c r="G41" i="3"/>
  <c r="L47" i="3"/>
  <c r="H57" i="3"/>
  <c r="E62" i="3"/>
  <c r="E56" i="3"/>
  <c r="E39" i="3"/>
  <c r="G39" i="3" s="1"/>
  <c r="K51" i="3"/>
  <c r="I57" i="3"/>
  <c r="L51" i="3"/>
  <c r="F28" i="3"/>
  <c r="E27" i="3"/>
  <c r="G27" i="3" s="1"/>
  <c r="C57" i="3"/>
  <c r="K29" i="3"/>
  <c r="L56" i="3" l="1"/>
  <c r="G57" i="3"/>
  <c r="D55" i="3"/>
  <c r="D66" i="3"/>
  <c r="D62" i="3"/>
  <c r="F63" i="3"/>
  <c r="F67" i="3"/>
  <c r="H55" i="3"/>
  <c r="D65" i="3" s="1"/>
  <c r="K56" i="3"/>
  <c r="F55" i="3"/>
  <c r="K57" i="3"/>
  <c r="K39" i="3"/>
  <c r="E55" i="3"/>
  <c r="F61" i="3" s="1"/>
  <c r="K27" i="3"/>
  <c r="I55" i="3"/>
  <c r="L55" i="3" s="1"/>
  <c r="E61" i="3"/>
  <c r="D67" i="3"/>
  <c r="D63" i="3"/>
  <c r="F62" i="3"/>
  <c r="F66" i="3"/>
  <c r="G56" i="3"/>
  <c r="E63" i="3"/>
  <c r="L57" i="3"/>
  <c r="F65" i="3"/>
  <c r="G55" i="3"/>
  <c r="E67" i="3"/>
  <c r="F57" i="3"/>
  <c r="D61" i="3" l="1"/>
  <c r="K55" i="3"/>
  <c r="E65" i="3"/>
  <c r="E49" i="2" l="1"/>
  <c r="D49" i="2"/>
  <c r="F49" i="2" s="1"/>
  <c r="C49" i="2"/>
  <c r="E48" i="2"/>
  <c r="D48" i="2"/>
  <c r="C48" i="2"/>
  <c r="E46" i="2"/>
  <c r="D46" i="2"/>
  <c r="C46" i="2"/>
  <c r="E45" i="2"/>
  <c r="D45" i="2"/>
  <c r="C45" i="2"/>
  <c r="G43" i="2"/>
  <c r="F43" i="2"/>
  <c r="G42" i="2"/>
  <c r="F42" i="2"/>
  <c r="E39" i="2"/>
  <c r="D39" i="2"/>
  <c r="C39" i="2"/>
  <c r="E38" i="2"/>
  <c r="D38" i="2"/>
  <c r="C38" i="2"/>
  <c r="G36" i="2"/>
  <c r="F36" i="2"/>
  <c r="G35" i="2"/>
  <c r="F35" i="2"/>
  <c r="E32" i="2"/>
  <c r="D32" i="2"/>
  <c r="C32" i="2"/>
  <c r="E31" i="2"/>
  <c r="D31" i="2"/>
  <c r="C31" i="2"/>
  <c r="G29" i="2"/>
  <c r="F29" i="2"/>
  <c r="G28" i="2"/>
  <c r="F28" i="2"/>
  <c r="E25" i="2"/>
  <c r="D25" i="2"/>
  <c r="C25" i="2"/>
  <c r="E24" i="2"/>
  <c r="D24" i="2"/>
  <c r="C24" i="2"/>
  <c r="G22" i="2"/>
  <c r="F22" i="2"/>
  <c r="G21" i="2"/>
  <c r="F21" i="2"/>
  <c r="E18" i="2"/>
  <c r="D18" i="2"/>
  <c r="C18" i="2"/>
  <c r="E17" i="2"/>
  <c r="D17" i="2"/>
  <c r="C17" i="2"/>
  <c r="G15" i="2"/>
  <c r="F15" i="2"/>
  <c r="G14" i="2"/>
  <c r="F14" i="2"/>
  <c r="C52" i="2" l="1"/>
  <c r="D52" i="2"/>
  <c r="E52" i="2"/>
  <c r="E51" i="2"/>
  <c r="G49" i="2"/>
  <c r="C51" i="2"/>
  <c r="D51" i="2"/>
  <c r="F48" i="2"/>
  <c r="G48" i="2"/>
  <c r="F51" i="2" l="1"/>
  <c r="G51" i="2"/>
</calcChain>
</file>

<file path=xl/sharedStrings.xml><?xml version="1.0" encoding="utf-8"?>
<sst xmlns="http://schemas.openxmlformats.org/spreadsheetml/2006/main" count="189" uniqueCount="71">
  <si>
    <t>BALANCE COMMERCIALE</t>
  </si>
  <si>
    <t>GROUPES DE PRODUITS</t>
  </si>
  <si>
    <t>Var : en %</t>
  </si>
  <si>
    <t>2025/2024</t>
  </si>
  <si>
    <t>2026/2025</t>
  </si>
  <si>
    <t>ALIMENTATION</t>
  </si>
  <si>
    <t>EXPORT</t>
  </si>
  <si>
    <t>IMPORT</t>
  </si>
  <si>
    <t>SOLDE</t>
  </si>
  <si>
    <t>TX DE COUVERTURE en %</t>
  </si>
  <si>
    <t>MAT.1ére &amp; DEMI-PRODUITS</t>
  </si>
  <si>
    <t>BIENS D'EQUIPEMENT</t>
  </si>
  <si>
    <t>BIENS DE CONSOMMATION</t>
  </si>
  <si>
    <t>ENERGIE</t>
  </si>
  <si>
    <t>TOTAL DES EXPORTATIONS</t>
  </si>
  <si>
    <t>TOTAL DES IMPORTATIONS</t>
  </si>
  <si>
    <t>DEFICIT</t>
  </si>
  <si>
    <t xml:space="preserve">   TX DE COUVERTURE en %</t>
  </si>
  <si>
    <t xml:space="preserve"> </t>
  </si>
  <si>
    <t>COMMERCE EXTERIEUR SELON LE REGIME ET LE GROUPEMENT SECTORIEL D'ACTIVITE</t>
  </si>
  <si>
    <t>Produits</t>
  </si>
  <si>
    <t>Importations</t>
  </si>
  <si>
    <t>Valeurs en MD</t>
  </si>
  <si>
    <t>Variation</t>
  </si>
  <si>
    <t>Agriculture et Ind. Agro. Alim.</t>
  </si>
  <si>
    <t>régime général</t>
  </si>
  <si>
    <t>régime off shore</t>
  </si>
  <si>
    <t>Energie et Lubrifiants</t>
  </si>
  <si>
    <t>Mines, Phosphates et Derivés</t>
  </si>
  <si>
    <t>Textiles, Habillements et cuirs</t>
  </si>
  <si>
    <t xml:space="preserve">       Textiles, Habillements </t>
  </si>
  <si>
    <t xml:space="preserve">       Cuirs et Chaussures</t>
  </si>
  <si>
    <t>Industries Mécaniques et Elect.</t>
  </si>
  <si>
    <t xml:space="preserve">       Autres Industries Mécaniques</t>
  </si>
  <si>
    <t xml:space="preserve">       Industries Electriques</t>
  </si>
  <si>
    <t>Autres Industries Manufacturières</t>
  </si>
  <si>
    <t>Ensemble des Produits</t>
  </si>
  <si>
    <t>Solde commercial</t>
  </si>
  <si>
    <t>Taux de couverture</t>
  </si>
  <si>
    <t>COMMERCE EXTERIEUR SELON LE REGIME ET LE TYPE D'UTILISATION</t>
  </si>
  <si>
    <t>Exportations</t>
  </si>
  <si>
    <t xml:space="preserve">          Variation</t>
  </si>
  <si>
    <t>25/24</t>
  </si>
  <si>
    <t>26/25</t>
  </si>
  <si>
    <t>Produits Agric.et.Alimen.de base</t>
  </si>
  <si>
    <t>Produits Energétiques</t>
  </si>
  <si>
    <t>-</t>
  </si>
  <si>
    <t>Produits Miniers et Phosphatés</t>
  </si>
  <si>
    <t>Autres Produits Intermédiaires</t>
  </si>
  <si>
    <t>Produits  d'Equipement</t>
  </si>
  <si>
    <t>Autres Produits de Consommation</t>
  </si>
  <si>
    <t>COMMERCE EXTERIEUR</t>
  </si>
  <si>
    <t>***</t>
  </si>
  <si>
    <t xml:space="preserve">BALANCE COMMERCIALE </t>
  </si>
  <si>
    <t>ENSEMBLE</t>
  </si>
  <si>
    <t>Valeur en MD</t>
  </si>
  <si>
    <t>Variations en %</t>
  </si>
  <si>
    <t>Solde</t>
  </si>
  <si>
    <t>Taux de Couverture</t>
  </si>
  <si>
    <t xml:space="preserve">BALANCE PAR REGIME </t>
  </si>
  <si>
    <t>REGIME GENERAL</t>
  </si>
  <si>
    <t>REGIME OFF SHORE</t>
  </si>
  <si>
    <t>6 mois</t>
  </si>
  <si>
    <t xml:space="preserve">   6 MOIS 2026</t>
  </si>
  <si>
    <t xml:space="preserve"> 6 mois 2024</t>
  </si>
  <si>
    <t xml:space="preserve"> 6 mois 2025</t>
  </si>
  <si>
    <t xml:space="preserve"> 6 mois 2026</t>
  </si>
  <si>
    <t>6 MOIS 2026</t>
  </si>
  <si>
    <t xml:space="preserve"> 6mois2024</t>
  </si>
  <si>
    <t xml:space="preserve"> 6mois2025</t>
  </si>
  <si>
    <t xml:space="preserve"> 6mois2026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</si>
</sst>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"/>
    <numFmt numFmtId="167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1"/>
      <color indexed="8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sz val="11"/>
      <name val="MS Sans Serif"/>
      <family val="2"/>
    </font>
    <font>
      <sz val="12"/>
      <name val="MS Sans Serif"/>
      <family val="2"/>
    </font>
    <font>
      <i/>
      <sz val="13"/>
      <name val="MS Sans Serif"/>
      <family val="2"/>
    </font>
    <font>
      <b/>
      <u/>
      <sz val="10"/>
      <name val="Times New Roman"/>
      <family val="1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indexed="13"/>
        <bgColor indexed="9"/>
      </patternFill>
    </fill>
    <fill>
      <patternFill patternType="gray06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1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4" borderId="0" xfId="0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6" fillId="4" borderId="0" xfId="0" applyNumberFormat="1" applyFont="1" applyFill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166" fontId="3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6" fontId="4" fillId="2" borderId="0" xfId="0" applyNumberFormat="1" applyFont="1" applyFill="1" applyAlignment="1">
      <alignment horizontal="center"/>
    </xf>
    <xf numFmtId="165" fontId="4" fillId="2" borderId="0" xfId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5" fontId="4" fillId="2" borderId="2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4" fillId="0" borderId="3" xfId="0" applyFont="1" applyBorder="1" applyAlignment="1">
      <alignment horizontal="center" vertical="center"/>
    </xf>
    <xf numFmtId="0" fontId="3" fillId="0" borderId="6" xfId="0" applyFont="1" applyBorder="1"/>
    <xf numFmtId="0" fontId="0" fillId="0" borderId="10" xfId="0" applyBorder="1"/>
    <xf numFmtId="17" fontId="9" fillId="0" borderId="8" xfId="0" applyNumberFormat="1" applyFont="1" applyBorder="1" applyAlignment="1">
      <alignment horizontal="center" vertical="center"/>
    </xf>
    <xf numFmtId="17" fontId="9" fillId="0" borderId="0" xfId="0" applyNumberFormat="1" applyFont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6" xfId="0" applyFont="1" applyBorder="1" applyAlignment="1">
      <alignment vertical="center"/>
    </xf>
    <xf numFmtId="166" fontId="10" fillId="0" borderId="0" xfId="0" applyNumberFormat="1" applyFont="1" applyAlignment="1">
      <alignment horizontal="center"/>
    </xf>
    <xf numFmtId="165" fontId="10" fillId="0" borderId="0" xfId="1" applyNumberFormat="1" applyFont="1" applyBorder="1" applyAlignment="1">
      <alignment horizontal="center"/>
    </xf>
    <xf numFmtId="165" fontId="10" fillId="0" borderId="11" xfId="1" applyNumberFormat="1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 applyBorder="1" applyAlignment="1">
      <alignment horizontal="center"/>
    </xf>
    <xf numFmtId="165" fontId="11" fillId="0" borderId="11" xfId="1" applyNumberFormat="1" applyFont="1" applyBorder="1" applyAlignment="1">
      <alignment horizontal="center"/>
    </xf>
    <xf numFmtId="166" fontId="11" fillId="0" borderId="0" xfId="0" applyNumberFormat="1" applyFont="1" applyAlignment="1">
      <alignment horizontal="center" vertical="center"/>
    </xf>
    <xf numFmtId="9" fontId="10" fillId="0" borderId="11" xfId="1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3" fillId="0" borderId="10" xfId="0" applyFont="1" applyBorder="1"/>
    <xf numFmtId="0" fontId="13" fillId="0" borderId="0" xfId="0" applyFont="1"/>
    <xf numFmtId="0" fontId="10" fillId="0" borderId="12" xfId="0" applyFont="1" applyBorder="1" applyAlignment="1">
      <alignment vertical="center"/>
    </xf>
    <xf numFmtId="166" fontId="5" fillId="0" borderId="0" xfId="0" applyNumberFormat="1" applyFont="1" applyAlignment="1">
      <alignment horizontal="center" vertical="center"/>
    </xf>
    <xf numFmtId="167" fontId="0" fillId="0" borderId="0" xfId="0" applyNumberFormat="1"/>
    <xf numFmtId="0" fontId="12" fillId="0" borderId="10" xfId="0" applyFont="1" applyBorder="1" applyAlignment="1">
      <alignment horizontal="center" vertical="center"/>
    </xf>
    <xf numFmtId="0" fontId="14" fillId="0" borderId="0" xfId="0" applyFont="1"/>
    <xf numFmtId="0" fontId="3" fillId="0" borderId="0" xfId="0" applyFont="1" applyAlignment="1">
      <alignment horizontal="centerContinuous"/>
    </xf>
    <xf numFmtId="0" fontId="13" fillId="0" borderId="6" xfId="0" applyFont="1" applyBorder="1"/>
    <xf numFmtId="0" fontId="10" fillId="0" borderId="6" xfId="0" applyFont="1" applyBorder="1" applyAlignment="1">
      <alignment horizontal="center"/>
    </xf>
    <xf numFmtId="166" fontId="10" fillId="0" borderId="0" xfId="0" applyNumberFormat="1" applyFont="1" applyAlignment="1">
      <alignment horizontal="center" vertical="center"/>
    </xf>
    <xf numFmtId="165" fontId="10" fillId="0" borderId="0" xfId="1" applyNumberFormat="1" applyFont="1" applyBorder="1" applyAlignment="1">
      <alignment horizontal="center" vertical="center"/>
    </xf>
    <xf numFmtId="165" fontId="10" fillId="0" borderId="11" xfId="1" applyNumberFormat="1" applyFont="1" applyBorder="1" applyAlignment="1">
      <alignment horizontal="center" vertical="center"/>
    </xf>
    <xf numFmtId="165" fontId="12" fillId="0" borderId="0" xfId="1" applyNumberFormat="1" applyFont="1" applyBorder="1" applyAlignment="1">
      <alignment horizontal="center" vertical="center"/>
    </xf>
    <xf numFmtId="165" fontId="12" fillId="0" borderId="11" xfId="1" applyNumberFormat="1" applyFont="1" applyBorder="1" applyAlignment="1">
      <alignment horizontal="center" vertical="center"/>
    </xf>
    <xf numFmtId="17" fontId="10" fillId="0" borderId="0" xfId="0" applyNumberFormat="1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7" fontId="10" fillId="0" borderId="11" xfId="0" applyNumberFormat="1" applyFont="1" applyBorder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66" fontId="12" fillId="0" borderId="2" xfId="0" applyNumberFormat="1" applyFont="1" applyBorder="1" applyAlignment="1">
      <alignment horizontal="center" vertical="center"/>
    </xf>
    <xf numFmtId="165" fontId="12" fillId="0" borderId="2" xfId="1" applyNumberFormat="1" applyFont="1" applyBorder="1" applyAlignment="1">
      <alignment horizontal="center" vertical="center"/>
    </xf>
    <xf numFmtId="165" fontId="10" fillId="0" borderId="9" xfId="1" applyNumberFormat="1" applyFont="1" applyBorder="1" applyAlignment="1">
      <alignment horizontal="center" vertical="center"/>
    </xf>
    <xf numFmtId="165" fontId="12" fillId="0" borderId="9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5" fillId="0" borderId="0" xfId="1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9" fillId="0" borderId="2" xfId="0" applyNumberFormat="1" applyFont="1" applyBorder="1" applyAlignment="1">
      <alignment horizontal="center"/>
    </xf>
    <xf numFmtId="17" fontId="9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5" fillId="0" borderId="14" xfId="0" applyFont="1" applyBorder="1"/>
    <xf numFmtId="0" fontId="0" fillId="0" borderId="1" xfId="0" applyBorder="1"/>
    <xf numFmtId="166" fontId="10" fillId="0" borderId="1" xfId="0" applyNumberFormat="1" applyFont="1" applyBorder="1" applyAlignment="1">
      <alignment horizontal="center" vertical="center"/>
    </xf>
    <xf numFmtId="166" fontId="10" fillId="0" borderId="13" xfId="0" applyNumberFormat="1" applyFont="1" applyBorder="1" applyAlignment="1">
      <alignment horizontal="center" vertical="center"/>
    </xf>
    <xf numFmtId="166" fontId="10" fillId="0" borderId="11" xfId="0" applyNumberFormat="1" applyFont="1" applyBorder="1" applyAlignment="1">
      <alignment horizontal="center" vertical="center"/>
    </xf>
    <xf numFmtId="166" fontId="12" fillId="0" borderId="11" xfId="0" applyNumberFormat="1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10" fillId="0" borderId="11" xfId="0" applyNumberFormat="1" applyFont="1" applyBorder="1" applyAlignment="1">
      <alignment horizontal="center" vertical="center"/>
    </xf>
    <xf numFmtId="0" fontId="0" fillId="0" borderId="2" xfId="0" applyBorder="1"/>
    <xf numFmtId="165" fontId="10" fillId="0" borderId="2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0" fontId="16" fillId="0" borderId="0" xfId="0" applyFont="1"/>
    <xf numFmtId="0" fontId="8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4" fillId="5" borderId="1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6" xfId="0" applyFont="1" applyBorder="1"/>
    <xf numFmtId="0" fontId="9" fillId="0" borderId="16" xfId="0" applyFont="1" applyBorder="1" applyAlignment="1">
      <alignment horizontal="centerContinuous"/>
    </xf>
    <xf numFmtId="0" fontId="3" fillId="0" borderId="16" xfId="0" applyFont="1" applyBorder="1" applyAlignment="1">
      <alignment horizontal="centerContinuous"/>
    </xf>
    <xf numFmtId="17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66" fontId="3" fillId="0" borderId="0" xfId="0" applyNumberFormat="1" applyFont="1"/>
    <xf numFmtId="165" fontId="4" fillId="6" borderId="0" xfId="1" applyNumberFormat="1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3" fillId="6" borderId="0" xfId="0" applyFont="1" applyFill="1"/>
    <xf numFmtId="9" fontId="3" fillId="0" borderId="0" xfId="0" applyNumberFormat="1" applyFont="1"/>
    <xf numFmtId="0" fontId="4" fillId="0" borderId="0" xfId="0" applyFont="1"/>
    <xf numFmtId="0" fontId="10" fillId="0" borderId="9" xfId="0" applyFont="1" applyBorder="1" applyAlignment="1">
      <alignment horizontal="center" vertical="center"/>
    </xf>
    <xf numFmtId="0" fontId="3" fillId="2" borderId="0" xfId="0" applyFont="1" applyFill="1" applyAlignment="1">
      <alignment horizontal="centerContinuous"/>
    </xf>
    <xf numFmtId="0" fontId="4" fillId="3" borderId="0" xfId="0" applyFont="1" applyFill="1" applyAlignment="1">
      <alignment horizontal="centerContinuous"/>
    </xf>
    <xf numFmtId="0" fontId="3" fillId="3" borderId="0" xfId="0" applyFont="1" applyFill="1" applyAlignment="1">
      <alignment horizontal="center"/>
    </xf>
    <xf numFmtId="0" fontId="18" fillId="4" borderId="0" xfId="0" applyFont="1" applyFill="1"/>
    <xf numFmtId="10" fontId="4" fillId="2" borderId="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9" fillId="0" borderId="11" xfId="0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4" xfId="0" applyFont="1" applyBorder="1" applyAlignment="1">
      <alignment horizontal="center"/>
    </xf>
    <xf numFmtId="17" fontId="9" fillId="0" borderId="3" xfId="0" applyNumberFormat="1" applyFont="1" applyBorder="1" applyAlignment="1">
      <alignment horizontal="center" vertical="center"/>
    </xf>
    <xf numFmtId="166" fontId="0" fillId="0" borderId="0" xfId="0" applyNumberFormat="1"/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Continuous"/>
      <protection locked="0"/>
    </xf>
    <xf numFmtId="0" fontId="8" fillId="0" borderId="0" xfId="0" applyFont="1"/>
    <xf numFmtId="0" fontId="10" fillId="0" borderId="0" xfId="0" applyFont="1" applyAlignment="1">
      <alignment horizontal="left"/>
    </xf>
    <xf numFmtId="0" fontId="10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Continuous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Continuous" vertical="center"/>
    </xf>
    <xf numFmtId="0" fontId="10" fillId="0" borderId="11" xfId="0" applyFont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17" fontId="4" fillId="0" borderId="9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17" fontId="9" fillId="0" borderId="19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17" fontId="9" fillId="0" borderId="21" xfId="0" applyNumberFormat="1" applyFont="1" applyBorder="1" applyAlignment="1">
      <alignment horizontal="center"/>
    </xf>
    <xf numFmtId="10" fontId="12" fillId="0" borderId="11" xfId="1" applyNumberFormat="1" applyFont="1" applyBorder="1" applyAlignment="1">
      <alignment horizontal="center" vertical="center"/>
    </xf>
    <xf numFmtId="10" fontId="12" fillId="0" borderId="0" xfId="1" applyNumberFormat="1" applyFont="1" applyBorder="1" applyAlignment="1">
      <alignment horizontal="center" vertical="center"/>
    </xf>
    <xf numFmtId="10" fontId="10" fillId="0" borderId="0" xfId="1" applyNumberFormat="1" applyFont="1" applyBorder="1" applyAlignment="1">
      <alignment horizontal="center" vertical="center"/>
    </xf>
    <xf numFmtId="17" fontId="4" fillId="0" borderId="22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center"/>
    </xf>
    <xf numFmtId="0" fontId="8" fillId="5" borderId="0" xfId="0" applyFont="1" applyFill="1" applyAlignment="1">
      <alignment horizontal="centerContinuous" vertical="center"/>
    </xf>
    <xf numFmtId="0" fontId="3" fillId="5" borderId="0" xfId="0" applyFont="1" applyFill="1" applyAlignment="1">
      <alignment horizontal="centerContinuous" vertical="center"/>
    </xf>
    <xf numFmtId="10" fontId="4" fillId="0" borderId="0" xfId="1" applyNumberFormat="1" applyFont="1" applyAlignment="1">
      <alignment horizontal="center"/>
    </xf>
    <xf numFmtId="0" fontId="3" fillId="0" borderId="2" xfId="0" applyFont="1" applyBorder="1"/>
    <xf numFmtId="49" fontId="8" fillId="0" borderId="4" xfId="0" applyNumberFormat="1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1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8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161925</xdr:rowOff>
    </xdr:from>
    <xdr:to>
      <xdr:col>2</xdr:col>
      <xdr:colOff>809625</xdr:colOff>
      <xdr:row>6</xdr:row>
      <xdr:rowOff>142875</xdr:rowOff>
    </xdr:to>
    <xdr:sp macro="" textlink="">
      <xdr:nvSpPr>
        <xdr:cNvPr id="3" name="Texte 1">
          <a:extLst>
            <a:ext uri="{FF2B5EF4-FFF2-40B4-BE49-F238E27FC236}">
              <a16:creationId xmlns:a16="http://schemas.microsoft.com/office/drawing/2014/main" id="{9F3949DB-49BA-4787-8BFF-F156A0B060DE}"/>
            </a:ext>
          </a:extLst>
        </xdr:cNvPr>
        <xdr:cNvSpPr>
          <a:spLocks noChangeArrowheads="1"/>
        </xdr:cNvSpPr>
      </xdr:nvSpPr>
      <xdr:spPr bwMode="auto">
        <a:xfrm>
          <a:off x="542925" y="352425"/>
          <a:ext cx="2562225" cy="107632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****</a:t>
          </a:r>
        </a:p>
        <a:p>
          <a:pPr marL="0" indent="0" algn="ctr" rtl="0" eaLnBrk="1" fontAlgn="auto" latinLnBrk="0" hangingPunct="1"/>
          <a:r>
            <a:rPr lang="fr-FR" sz="1100" b="1" i="1">
              <a:effectLst/>
              <a:latin typeface="+mn-lt"/>
              <a:ea typeface="+mn-ea"/>
              <a:cs typeface="+mn-cs"/>
            </a:rPr>
            <a:t>MINISTERE  DE  L'ECONOMIE  ET </a:t>
          </a:r>
        </a:p>
        <a:p>
          <a:pPr marL="0" indent="0" algn="ctr" rtl="0" eaLnBrk="1" fontAlgn="auto" latinLnBrk="0" hangingPunct="1"/>
          <a:r>
            <a:rPr lang="fr-FR" sz="1100" b="1" i="1">
              <a:effectLst/>
              <a:latin typeface="+mn-lt"/>
              <a:ea typeface="+mn-ea"/>
              <a:cs typeface="+mn-cs"/>
            </a:rPr>
            <a:t>DE LA PLANIFICATION</a:t>
          </a:r>
        </a:p>
        <a:p>
          <a:pPr algn="ctr" rtl="0">
            <a:defRPr sz="1000"/>
          </a:pPr>
          <a:endParaRPr lang="fr-FR" sz="900" b="1" i="1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INSTITUT </a:t>
          </a:r>
          <a:r>
            <a:rPr lang="fr-FR" sz="900" b="1" i="1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NATIONAL  DE  LA  STATISTIQUE</a:t>
          </a:r>
          <a:endParaRPr lang="ar-TN" sz="900" b="1" i="1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900" b="1" i="1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0</xdr:row>
      <xdr:rowOff>161925</xdr:rowOff>
    </xdr:from>
    <xdr:to>
      <xdr:col>2</xdr:col>
      <xdr:colOff>342900</xdr:colOff>
      <xdr:row>5</xdr:row>
      <xdr:rowOff>66675</xdr:rowOff>
    </xdr:to>
    <xdr:sp macro="" textlink="">
      <xdr:nvSpPr>
        <xdr:cNvPr id="3" name="Texte 2">
          <a:extLst>
            <a:ext uri="{FF2B5EF4-FFF2-40B4-BE49-F238E27FC236}">
              <a16:creationId xmlns:a16="http://schemas.microsoft.com/office/drawing/2014/main" id="{7AAF5860-68D9-4056-AA79-12DFB7205AA8}"/>
            </a:ext>
          </a:extLst>
        </xdr:cNvPr>
        <xdr:cNvSpPr>
          <a:spLocks noChangeArrowheads="1"/>
        </xdr:cNvSpPr>
      </xdr:nvSpPr>
      <xdr:spPr bwMode="auto">
        <a:xfrm>
          <a:off x="466724" y="161925"/>
          <a:ext cx="2276476" cy="85725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1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 </a:t>
          </a:r>
        </a:p>
        <a:p>
          <a:pPr algn="ctr" rtl="0">
            <a:defRPr sz="1000"/>
          </a:pPr>
          <a:endParaRPr lang="fr-FR" sz="800" b="1" i="1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 eaLnBrk="1" fontAlgn="auto" latinLnBrk="0" hangingPunct="1"/>
          <a:r>
            <a:rPr lang="fr-FR" sz="800" b="1" i="1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MINISTERE  DE  L'ECONOMIE  ET </a:t>
          </a:r>
        </a:p>
        <a:p>
          <a:pPr algn="ctr" rtl="0" eaLnBrk="1" fontAlgn="auto" latinLnBrk="0" hangingPunct="1"/>
          <a:r>
            <a:rPr lang="fr-FR" sz="800" b="1" i="1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LA PLANIFICATION</a:t>
          </a:r>
        </a:p>
        <a:p>
          <a:pPr algn="ctr" rtl="0">
            <a:defRPr sz="1000"/>
          </a:pPr>
          <a:endParaRPr lang="fr-FR" sz="800" b="1" i="1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800" b="1" i="1" strike="noStrike">
              <a:solidFill>
                <a:srgbClr val="000000"/>
              </a:solidFill>
              <a:latin typeface="Times New Roman"/>
              <a:cs typeface="Times New Roman"/>
            </a:rPr>
            <a:t>INSTITUT NATIONAL  DE  LA  STATISTIQUE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144944</xdr:colOff>
      <xdr:row>0</xdr:row>
      <xdr:rowOff>165652</xdr:rowOff>
    </xdr:from>
    <xdr:to>
      <xdr:col>2</xdr:col>
      <xdr:colOff>447675</xdr:colOff>
      <xdr:row>5</xdr:row>
      <xdr:rowOff>38100</xdr:rowOff>
    </xdr:to>
    <xdr:sp macro="" textlink="">
      <xdr:nvSpPr>
        <xdr:cNvPr id="3" name="Texte 1">
          <a:extLst>
            <a:ext uri="{FF2B5EF4-FFF2-40B4-BE49-F238E27FC236}">
              <a16:creationId xmlns:a16="http://schemas.microsoft.com/office/drawing/2014/main" id="{E8816D57-F5DF-4751-937D-90AA9C1D1ACF}"/>
            </a:ext>
          </a:extLst>
        </xdr:cNvPr>
        <xdr:cNvSpPr txBox="1">
          <a:spLocks noChangeArrowheads="1"/>
        </xdr:cNvSpPr>
      </xdr:nvSpPr>
      <xdr:spPr bwMode="auto">
        <a:xfrm>
          <a:off x="497369" y="165652"/>
          <a:ext cx="2445856" cy="8249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algn="ctr" rtl="0" eaLnBrk="1" fontAlgn="auto" latinLnBrk="0" hangingPunct="1"/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MINISTERE  DE  L'ECONOMIE  ET </a:t>
          </a:r>
        </a:p>
        <a:p>
          <a:pPr algn="ctr" rtl="0" eaLnBrk="1" fontAlgn="auto" latinLnBrk="0" hangingPunct="1"/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LA PLANIFICATION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INSTITUT   NATIONAL  DE  LA  STATISTIQUE 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</xdr:colOff>
      <xdr:row>0</xdr:row>
      <xdr:rowOff>85726</xdr:rowOff>
    </xdr:from>
    <xdr:to>
      <xdr:col>2</xdr:col>
      <xdr:colOff>333375</xdr:colOff>
      <xdr:row>5</xdr:row>
      <xdr:rowOff>0</xdr:rowOff>
    </xdr:to>
    <xdr:sp macro="" textlink="">
      <xdr:nvSpPr>
        <xdr:cNvPr id="3" name="Texte 1">
          <a:extLst>
            <a:ext uri="{FF2B5EF4-FFF2-40B4-BE49-F238E27FC236}">
              <a16:creationId xmlns:a16="http://schemas.microsoft.com/office/drawing/2014/main" id="{BCD0086B-1E76-4A7C-8DB3-6FFFBDC49E9F}"/>
            </a:ext>
          </a:extLst>
        </xdr:cNvPr>
        <xdr:cNvSpPr txBox="1">
          <a:spLocks noChangeArrowheads="1"/>
        </xdr:cNvSpPr>
      </xdr:nvSpPr>
      <xdr:spPr bwMode="auto">
        <a:xfrm>
          <a:off x="375285" y="85726"/>
          <a:ext cx="2396490" cy="8667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algn="ctr" rtl="0" eaLnBrk="1" fontAlgn="auto" latinLnBrk="0" hangingPunct="1"/>
          <a:endParaRPr lang="fr-FR" sz="800" b="1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marL="0" indent="0" algn="ctr" rtl="0" eaLnBrk="1" fontAlgn="auto" latinLnBrk="0" hangingPunct="1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MINISTERE  DE  L'ECONOMIE  ET </a:t>
          </a:r>
        </a:p>
        <a:p>
          <a:pPr marL="0" indent="0" algn="ctr" rtl="0" eaLnBrk="1" fontAlgn="auto" latinLnBrk="0" hangingPunct="1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LA PLANIFICATION</a:t>
          </a:r>
        </a:p>
        <a:p>
          <a:pPr marL="0" indent="0" algn="ctr" rtl="0" eaLnBrk="1" fontAlgn="auto" latinLnBrk="0" hangingPunct="1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INSTITUT  NATIONAL   DE  LA  STATISTIQUE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53"/>
  <sheetViews>
    <sheetView topLeftCell="A32" workbookViewId="0">
      <selection activeCell="N26" sqref="N26"/>
    </sheetView>
  </sheetViews>
  <sheetFormatPr baseColWidth="10" defaultColWidth="9.140625" defaultRowHeight="15" x14ac:dyDescent="0.25"/>
  <cols>
    <col min="1" max="1" width="4.42578125" customWidth="1"/>
    <col min="2" max="2" width="27.5703125" customWidth="1"/>
    <col min="3" max="7" width="13.140625" customWidth="1"/>
  </cols>
  <sheetData>
    <row r="2" spans="2:7" ht="21.75" customHeight="1" x14ac:dyDescent="0.25"/>
    <row r="3" spans="2:7" ht="18" customHeight="1" x14ac:dyDescent="0.25"/>
    <row r="5" spans="2:7" ht="15.75" x14ac:dyDescent="0.25">
      <c r="F5" s="81"/>
    </row>
    <row r="6" spans="2:7" ht="15.75" x14ac:dyDescent="0.25">
      <c r="F6" s="81"/>
    </row>
    <row r="7" spans="2:7" ht="15.75" x14ac:dyDescent="0.25">
      <c r="F7" s="81"/>
    </row>
    <row r="8" spans="2:7" ht="15.75" x14ac:dyDescent="0.25">
      <c r="F8" s="81"/>
    </row>
    <row r="9" spans="2:7" ht="15.75" x14ac:dyDescent="0.25">
      <c r="B9" s="147" t="s">
        <v>51</v>
      </c>
      <c r="C9" s="147"/>
      <c r="D9" s="147"/>
      <c r="E9" s="148"/>
      <c r="F9" s="148"/>
      <c r="G9" s="148"/>
    </row>
    <row r="10" spans="2:7" ht="18.75" x14ac:dyDescent="0.3">
      <c r="B10" s="82" t="s">
        <v>52</v>
      </c>
      <c r="C10" s="22"/>
      <c r="D10" s="83"/>
      <c r="E10" s="47"/>
      <c r="F10" s="84"/>
      <c r="G10" s="47"/>
    </row>
    <row r="11" spans="2:7" ht="16.5" thickBot="1" x14ac:dyDescent="0.3">
      <c r="B11" s="82"/>
      <c r="C11" s="82"/>
      <c r="D11" s="82"/>
      <c r="E11" s="47"/>
      <c r="F11" s="81"/>
      <c r="G11" s="47"/>
    </row>
    <row r="12" spans="2:7" ht="16.5" thickBot="1" x14ac:dyDescent="0.3">
      <c r="B12" s="151" t="s">
        <v>67</v>
      </c>
      <c r="C12" s="152"/>
      <c r="D12" s="152"/>
      <c r="E12" s="152"/>
      <c r="F12" s="152"/>
      <c r="G12" s="153"/>
    </row>
    <row r="13" spans="2:7" ht="12.75" customHeight="1" x14ac:dyDescent="0.25">
      <c r="B13" s="85"/>
      <c r="C13" s="85"/>
      <c r="D13" s="85"/>
      <c r="E13" s="86"/>
      <c r="F13" s="81"/>
      <c r="G13" s="86"/>
    </row>
    <row r="14" spans="2:7" ht="12.75" customHeight="1" x14ac:dyDescent="0.25">
      <c r="B14" s="85"/>
      <c r="C14" s="85"/>
      <c r="D14" s="85"/>
      <c r="E14" s="86"/>
      <c r="F14" s="86"/>
      <c r="G14" s="86"/>
    </row>
    <row r="15" spans="2:7" ht="17.25" customHeight="1" x14ac:dyDescent="0.25">
      <c r="B15" s="154" t="s">
        <v>53</v>
      </c>
      <c r="C15" s="154"/>
      <c r="D15" s="154"/>
      <c r="E15" s="154"/>
      <c r="F15" s="154"/>
      <c r="G15" s="154"/>
    </row>
    <row r="16" spans="2:7" x14ac:dyDescent="0.25">
      <c r="B16" s="20"/>
      <c r="C16" s="20"/>
      <c r="D16" s="20"/>
      <c r="E16" s="20"/>
      <c r="F16" s="20"/>
      <c r="G16" s="20"/>
    </row>
    <row r="17" spans="2:7" x14ac:dyDescent="0.25">
      <c r="B17" s="87" t="s">
        <v>54</v>
      </c>
      <c r="C17" s="20"/>
      <c r="D17" s="20"/>
      <c r="E17" s="20"/>
      <c r="F17" s="20"/>
      <c r="G17" s="20"/>
    </row>
    <row r="18" spans="2:7" ht="15.75" thickBot="1" x14ac:dyDescent="0.3">
      <c r="B18" s="88"/>
      <c r="C18" s="20"/>
      <c r="D18" s="20"/>
      <c r="E18" s="20"/>
      <c r="F18" s="20"/>
      <c r="G18" s="20"/>
    </row>
    <row r="19" spans="2:7" ht="16.5" thickTop="1" thickBot="1" x14ac:dyDescent="0.3">
      <c r="B19" s="89"/>
      <c r="C19" s="90" t="s">
        <v>55</v>
      </c>
      <c r="D19" s="90"/>
      <c r="E19" s="91"/>
      <c r="F19" s="90" t="s">
        <v>56</v>
      </c>
      <c r="G19" s="90"/>
    </row>
    <row r="20" spans="2:7" ht="15.75" thickTop="1" x14ac:dyDescent="0.25">
      <c r="B20" s="20"/>
      <c r="C20" s="92" t="s">
        <v>64</v>
      </c>
      <c r="D20" s="92" t="s">
        <v>65</v>
      </c>
      <c r="E20" s="92" t="s">
        <v>66</v>
      </c>
      <c r="F20" s="93" t="s">
        <v>3</v>
      </c>
      <c r="G20" s="93" t="s">
        <v>4</v>
      </c>
    </row>
    <row r="21" spans="2:7" x14ac:dyDescent="0.25">
      <c r="B21" s="88" t="s">
        <v>40</v>
      </c>
      <c r="C21" s="66">
        <f t="shared" ref="C21:E22" si="0">C37+C45</f>
        <v>31953.782043956002</v>
      </c>
      <c r="D21" s="66">
        <f t="shared" si="0"/>
        <v>31773.690120233998</v>
      </c>
      <c r="E21" s="66">
        <f t="shared" si="0"/>
        <v>34645.169145246007</v>
      </c>
      <c r="F21" s="94">
        <f>(D21-C21)/C21</f>
        <v>-5.6360127722680075E-3</v>
      </c>
      <c r="G21" s="94">
        <f>(E21-D21)/D21</f>
        <v>9.0372852953060218E-2</v>
      </c>
    </row>
    <row r="22" spans="2:7" x14ac:dyDescent="0.25">
      <c r="B22" s="88" t="s">
        <v>21</v>
      </c>
      <c r="C22" s="66">
        <f t="shared" si="0"/>
        <v>39971.191625274005</v>
      </c>
      <c r="D22" s="66">
        <f t="shared" si="0"/>
        <v>41674.127848057004</v>
      </c>
      <c r="E22" s="66">
        <f t="shared" si="0"/>
        <v>47214.598586100998</v>
      </c>
      <c r="F22" s="149">
        <f>(D22-C22)/C22</f>
        <v>4.2604089433906762E-2</v>
      </c>
      <c r="G22" s="94">
        <f>(E22-D22)/D22</f>
        <v>0.13294749102475364</v>
      </c>
    </row>
    <row r="23" spans="2:7" x14ac:dyDescent="0.25">
      <c r="B23" s="88"/>
      <c r="C23" s="20"/>
      <c r="D23" s="20"/>
      <c r="E23" s="20"/>
      <c r="F23" s="20"/>
      <c r="G23" s="20"/>
    </row>
    <row r="24" spans="2:7" x14ac:dyDescent="0.25">
      <c r="B24" s="88" t="s">
        <v>57</v>
      </c>
      <c r="C24" s="66">
        <f>C21-C22</f>
        <v>-8017.4095813180029</v>
      </c>
      <c r="D24" s="66">
        <f>D21-D22</f>
        <v>-9900.4377278230058</v>
      </c>
      <c r="E24" s="66">
        <f>E21-E22</f>
        <v>-12569.42944085499</v>
      </c>
      <c r="F24" s="95"/>
      <c r="G24" s="95"/>
    </row>
    <row r="25" spans="2:7" x14ac:dyDescent="0.25">
      <c r="B25" s="88" t="s">
        <v>58</v>
      </c>
      <c r="C25" s="96">
        <f>C21/C22</f>
        <v>0.79942030108883344</v>
      </c>
      <c r="D25" s="96">
        <f>D21/D22</f>
        <v>0.76243203543647531</v>
      </c>
      <c r="E25" s="96">
        <f>E21/E22</f>
        <v>0.73378086826401245</v>
      </c>
      <c r="F25" s="95"/>
      <c r="G25" s="95"/>
    </row>
    <row r="26" spans="2:7" x14ac:dyDescent="0.25">
      <c r="B26" s="88"/>
      <c r="C26" s="20"/>
      <c r="D26" s="20"/>
      <c r="E26" s="20"/>
      <c r="F26" s="20"/>
      <c r="G26" s="20"/>
    </row>
    <row r="27" spans="2:7" x14ac:dyDescent="0.25">
      <c r="B27" s="97"/>
      <c r="C27" s="98"/>
      <c r="D27" s="98"/>
      <c r="E27" s="98"/>
      <c r="F27" s="98"/>
      <c r="G27" s="98"/>
    </row>
    <row r="28" spans="2:7" x14ac:dyDescent="0.25">
      <c r="B28" s="97"/>
      <c r="C28" s="98"/>
      <c r="D28" s="98"/>
      <c r="E28" s="98"/>
      <c r="F28" s="98"/>
      <c r="G28" s="98"/>
    </row>
    <row r="29" spans="2:7" x14ac:dyDescent="0.25">
      <c r="B29" s="88"/>
      <c r="C29" s="20"/>
      <c r="D29" s="20"/>
      <c r="E29" s="20"/>
      <c r="F29" s="20"/>
      <c r="G29" s="20"/>
    </row>
    <row r="30" spans="2:7" ht="15" customHeight="1" x14ac:dyDescent="0.25">
      <c r="B30" s="154" t="s">
        <v>59</v>
      </c>
      <c r="C30" s="154"/>
      <c r="D30" s="154"/>
      <c r="E30" s="154"/>
      <c r="F30" s="154"/>
      <c r="G30" s="154"/>
    </row>
    <row r="31" spans="2:7" ht="15.75" customHeight="1" thickBot="1" x14ac:dyDescent="0.3">
      <c r="B31" s="88"/>
      <c r="C31" s="20"/>
      <c r="D31" s="20"/>
      <c r="E31" s="20"/>
      <c r="F31" s="20"/>
      <c r="G31" s="20"/>
    </row>
    <row r="32" spans="2:7" ht="16.5" thickTop="1" thickBot="1" x14ac:dyDescent="0.3">
      <c r="B32" s="89"/>
      <c r="C32" s="90" t="s">
        <v>55</v>
      </c>
      <c r="D32" s="90"/>
      <c r="E32" s="90"/>
      <c r="F32" s="90" t="s">
        <v>56</v>
      </c>
      <c r="G32" s="90"/>
    </row>
    <row r="33" spans="2:7" ht="15.75" thickTop="1" x14ac:dyDescent="0.25">
      <c r="B33" s="20"/>
      <c r="C33" s="92" t="s">
        <v>64</v>
      </c>
      <c r="D33" s="92" t="s">
        <v>65</v>
      </c>
      <c r="E33" s="92" t="s">
        <v>66</v>
      </c>
      <c r="F33" s="93" t="s">
        <v>3</v>
      </c>
      <c r="G33" s="93" t="s">
        <v>4</v>
      </c>
    </row>
    <row r="34" spans="2:7" x14ac:dyDescent="0.25">
      <c r="B34" s="20"/>
      <c r="C34" s="20"/>
      <c r="D34" s="20"/>
      <c r="E34" s="20"/>
      <c r="F34" s="20"/>
      <c r="G34" s="20"/>
    </row>
    <row r="35" spans="2:7" x14ac:dyDescent="0.25">
      <c r="B35" s="87" t="s">
        <v>60</v>
      </c>
      <c r="C35" s="20"/>
      <c r="D35" s="20"/>
      <c r="E35" s="20"/>
      <c r="F35" s="20"/>
      <c r="G35" s="20"/>
    </row>
    <row r="36" spans="2:7" x14ac:dyDescent="0.25">
      <c r="B36" s="20"/>
      <c r="C36" s="20"/>
      <c r="D36" s="20"/>
      <c r="E36" s="20"/>
      <c r="F36" s="20"/>
      <c r="G36" s="20"/>
    </row>
    <row r="37" spans="2:7" x14ac:dyDescent="0.25">
      <c r="B37" s="88" t="s">
        <v>40</v>
      </c>
      <c r="C37" s="66">
        <v>10367.309439041001</v>
      </c>
      <c r="D37" s="66">
        <v>8796.0729425979989</v>
      </c>
      <c r="E37" s="66">
        <v>10325.875653357001</v>
      </c>
      <c r="F37" s="94">
        <f>(D37-C37)/C37</f>
        <v>-0.15155682442795346</v>
      </c>
      <c r="G37" s="94">
        <f>(E37-D37)/D37</f>
        <v>0.1739188295438534</v>
      </c>
    </row>
    <row r="38" spans="2:7" x14ac:dyDescent="0.25">
      <c r="B38" s="88" t="s">
        <v>21</v>
      </c>
      <c r="C38" s="66">
        <v>27413.383008826004</v>
      </c>
      <c r="D38" s="66">
        <v>28208.425362154001</v>
      </c>
      <c r="E38" s="66">
        <v>32877.137670279</v>
      </c>
      <c r="F38" s="94">
        <f>(D38-C38)/C38</f>
        <v>2.9001978817135617E-2</v>
      </c>
      <c r="G38" s="94">
        <f>(E38-D38)/D38</f>
        <v>0.16550772502136205</v>
      </c>
    </row>
    <row r="39" spans="2:7" x14ac:dyDescent="0.25">
      <c r="B39" s="88"/>
      <c r="C39" s="20"/>
      <c r="D39" s="20"/>
      <c r="E39" s="20"/>
      <c r="F39" s="20"/>
      <c r="G39" s="20"/>
    </row>
    <row r="40" spans="2:7" x14ac:dyDescent="0.25">
      <c r="B40" s="88" t="s">
        <v>57</v>
      </c>
      <c r="C40" s="66">
        <f>C37-C38</f>
        <v>-17046.073569785003</v>
      </c>
      <c r="D40" s="66">
        <f>D37-D38</f>
        <v>-19412.352419556002</v>
      </c>
      <c r="E40" s="66">
        <f>E37-E38</f>
        <v>-22551.262016921999</v>
      </c>
      <c r="F40" s="99"/>
      <c r="G40" s="20"/>
    </row>
    <row r="41" spans="2:7" x14ac:dyDescent="0.25">
      <c r="B41" s="88" t="s">
        <v>58</v>
      </c>
      <c r="C41" s="96">
        <f>C37/C38</f>
        <v>0.37818424073027196</v>
      </c>
      <c r="D41" s="96">
        <f>D37/D38</f>
        <v>0.31182431595062737</v>
      </c>
      <c r="E41" s="96">
        <f>E37/E38</f>
        <v>0.31407465445787924</v>
      </c>
      <c r="F41" s="20"/>
      <c r="G41" s="20"/>
    </row>
    <row r="42" spans="2:7" x14ac:dyDescent="0.25">
      <c r="B42" s="20"/>
      <c r="D42" s="20"/>
      <c r="E42" s="20"/>
      <c r="F42" s="20"/>
      <c r="G42" s="20"/>
    </row>
    <row r="43" spans="2:7" x14ac:dyDescent="0.25">
      <c r="B43" s="87" t="s">
        <v>61</v>
      </c>
      <c r="D43" s="20"/>
      <c r="E43" s="20"/>
      <c r="F43" s="20"/>
      <c r="G43" s="20"/>
    </row>
    <row r="44" spans="2:7" x14ac:dyDescent="0.25">
      <c r="B44" s="20"/>
      <c r="D44" s="20"/>
      <c r="E44" s="20"/>
      <c r="F44" s="20"/>
      <c r="G44" s="20"/>
    </row>
    <row r="45" spans="2:7" x14ac:dyDescent="0.25">
      <c r="B45" s="88" t="s">
        <v>40</v>
      </c>
      <c r="C45" s="66">
        <v>21586.472604915001</v>
      </c>
      <c r="D45" s="66">
        <v>22977.617177635999</v>
      </c>
      <c r="E45" s="66">
        <v>24319.293491889002</v>
      </c>
      <c r="F45" s="94">
        <f>(D45-C45)/C45</f>
        <v>6.4445201315765199E-2</v>
      </c>
      <c r="G45" s="94">
        <f>(E45-D45)/D45</f>
        <v>5.8390576528485748E-2</v>
      </c>
    </row>
    <row r="46" spans="2:7" x14ac:dyDescent="0.25">
      <c r="B46" s="88" t="s">
        <v>21</v>
      </c>
      <c r="C46" s="66">
        <v>12557.808616447999</v>
      </c>
      <c r="D46" s="66">
        <v>13465.702485903001</v>
      </c>
      <c r="E46" s="66">
        <v>14337.460915822001</v>
      </c>
      <c r="F46" s="94">
        <f>(D46-C46)/C46</f>
        <v>7.2297157663786818E-2</v>
      </c>
      <c r="G46" s="94">
        <f>(E46-D46)/D46</f>
        <v>6.4739172043317333E-2</v>
      </c>
    </row>
    <row r="47" spans="2:7" x14ac:dyDescent="0.25">
      <c r="B47" s="88"/>
      <c r="C47" s="100"/>
      <c r="D47" s="20"/>
      <c r="E47" s="20"/>
      <c r="F47" s="20"/>
      <c r="G47" s="20"/>
    </row>
    <row r="48" spans="2:7" x14ac:dyDescent="0.25">
      <c r="B48" s="88" t="s">
        <v>57</v>
      </c>
      <c r="C48" s="66">
        <f>C45-C46</f>
        <v>9028.6639884670021</v>
      </c>
      <c r="D48" s="66">
        <f>D45-D46</f>
        <v>9511.9146917329981</v>
      </c>
      <c r="E48" s="66">
        <f>E45-E46</f>
        <v>9981.8325760670014</v>
      </c>
      <c r="F48" s="20"/>
      <c r="G48" s="20"/>
    </row>
    <row r="49" spans="2:7" x14ac:dyDescent="0.25">
      <c r="B49" s="88" t="s">
        <v>58</v>
      </c>
      <c r="C49" s="96">
        <f>C45/C46</f>
        <v>1.7189681149178699</v>
      </c>
      <c r="D49" s="96">
        <f>D45/D46</f>
        <v>1.7063808740532362</v>
      </c>
      <c r="E49" s="96">
        <f>E45/E46</f>
        <v>1.6962064367374576</v>
      </c>
      <c r="F49" s="20"/>
      <c r="G49" s="20"/>
    </row>
    <row r="50" spans="2:7" x14ac:dyDescent="0.25">
      <c r="B50" s="20"/>
      <c r="D50" s="20"/>
      <c r="E50" s="20"/>
      <c r="F50" s="20"/>
      <c r="G50" s="20"/>
    </row>
    <row r="51" spans="2:7" x14ac:dyDescent="0.25">
      <c r="B51" s="20"/>
      <c r="C51" s="20"/>
      <c r="D51" s="20"/>
      <c r="E51" s="20"/>
      <c r="F51" s="20"/>
      <c r="G51" s="20"/>
    </row>
    <row r="52" spans="2:7" ht="15.75" thickBot="1" x14ac:dyDescent="0.3">
      <c r="B52" s="150"/>
      <c r="C52" s="150"/>
      <c r="D52" s="150"/>
      <c r="E52" s="150"/>
      <c r="F52" s="150"/>
      <c r="G52" s="150"/>
    </row>
    <row r="53" spans="2:7" x14ac:dyDescent="0.25">
      <c r="B53" s="20"/>
      <c r="C53" s="20"/>
      <c r="D53" s="20"/>
      <c r="E53" s="20"/>
      <c r="F53" s="20"/>
      <c r="G53" s="20"/>
    </row>
  </sheetData>
  <mergeCells count="3">
    <mergeCell ref="B12:G12"/>
    <mergeCell ref="B15:G15"/>
    <mergeCell ref="B30:G3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4C8C2-36D6-4D7C-9217-E3E76B11E736}">
  <sheetPr>
    <pageSetUpPr fitToPage="1"/>
  </sheetPr>
  <dimension ref="A2:G52"/>
  <sheetViews>
    <sheetView workbookViewId="0">
      <selection activeCell="B8" sqref="B8:G8"/>
    </sheetView>
  </sheetViews>
  <sheetFormatPr baseColWidth="10" defaultRowHeight="15" x14ac:dyDescent="0.25"/>
  <cols>
    <col min="1" max="1" width="5.5703125" style="5" customWidth="1"/>
    <col min="2" max="2" width="30.42578125" customWidth="1"/>
    <col min="3" max="5" width="13.140625" customWidth="1"/>
  </cols>
  <sheetData>
    <row r="2" spans="2:7" x14ac:dyDescent="0.25">
      <c r="B2" s="1"/>
      <c r="C2" s="2"/>
      <c r="D2" s="2"/>
      <c r="E2" s="2"/>
      <c r="F2" s="2"/>
      <c r="G2" s="2"/>
    </row>
    <row r="3" spans="2:7" x14ac:dyDescent="0.25">
      <c r="B3" s="1"/>
      <c r="C3" s="2"/>
      <c r="D3" s="2"/>
      <c r="E3" s="2"/>
      <c r="F3" s="2"/>
      <c r="G3" s="2"/>
    </row>
    <row r="4" spans="2:7" x14ac:dyDescent="0.25">
      <c r="B4" s="1"/>
      <c r="C4" s="2"/>
      <c r="D4" s="2"/>
      <c r="E4" s="2"/>
      <c r="F4" s="2"/>
      <c r="G4" s="2"/>
    </row>
    <row r="5" spans="2:7" x14ac:dyDescent="0.25">
      <c r="B5" s="1"/>
      <c r="C5" s="2"/>
      <c r="D5" s="2"/>
      <c r="E5" s="2"/>
      <c r="F5" s="2"/>
      <c r="G5" s="2"/>
    </row>
    <row r="6" spans="2:7" x14ac:dyDescent="0.25">
      <c r="B6" s="1"/>
      <c r="C6" s="2"/>
      <c r="D6" s="2"/>
      <c r="E6" s="2"/>
      <c r="F6" s="2"/>
      <c r="G6" s="2"/>
    </row>
    <row r="7" spans="2:7" x14ac:dyDescent="0.25">
      <c r="B7" s="1"/>
      <c r="C7" s="2"/>
      <c r="D7" s="2"/>
      <c r="E7" s="2"/>
      <c r="F7" s="2"/>
      <c r="G7" s="2"/>
    </row>
    <row r="8" spans="2:7" ht="18.75" x14ac:dyDescent="0.3">
      <c r="B8" s="155" t="s">
        <v>0</v>
      </c>
      <c r="C8" s="155"/>
      <c r="D8" s="155"/>
      <c r="E8" s="155"/>
      <c r="F8" s="155"/>
      <c r="G8" s="155"/>
    </row>
    <row r="9" spans="2:7" x14ac:dyDescent="0.25">
      <c r="B9" s="3"/>
      <c r="C9" s="102"/>
      <c r="D9" s="102"/>
      <c r="E9" s="102"/>
      <c r="F9" s="102"/>
      <c r="G9" s="102"/>
    </row>
    <row r="10" spans="2:7" x14ac:dyDescent="0.25">
      <c r="B10" s="4" t="s">
        <v>1</v>
      </c>
      <c r="C10" s="4" t="s">
        <v>62</v>
      </c>
      <c r="D10" s="4" t="s">
        <v>62</v>
      </c>
      <c r="E10" s="4" t="s">
        <v>62</v>
      </c>
      <c r="F10" s="103" t="s">
        <v>2</v>
      </c>
      <c r="G10" s="103"/>
    </row>
    <row r="11" spans="2:7" x14ac:dyDescent="0.25">
      <c r="B11" s="104"/>
      <c r="C11" s="4">
        <v>2024</v>
      </c>
      <c r="D11" s="4">
        <v>2025</v>
      </c>
      <c r="E11" s="4">
        <v>2026</v>
      </c>
      <c r="F11" s="4" t="s">
        <v>3</v>
      </c>
      <c r="G11" s="4" t="s">
        <v>4</v>
      </c>
    </row>
    <row r="12" spans="2:7" x14ac:dyDescent="0.25">
      <c r="B12" s="3"/>
      <c r="C12" s="3"/>
      <c r="D12" s="3"/>
      <c r="E12" s="3"/>
      <c r="F12" s="3"/>
      <c r="G12" s="3"/>
    </row>
    <row r="13" spans="2:7" x14ac:dyDescent="0.25">
      <c r="B13" s="6" t="s">
        <v>5</v>
      </c>
      <c r="C13" s="105"/>
      <c r="D13" s="105"/>
      <c r="E13" s="105"/>
      <c r="F13" s="3"/>
      <c r="G13" s="3"/>
    </row>
    <row r="14" spans="2:7" x14ac:dyDescent="0.25">
      <c r="B14" s="7" t="s">
        <v>6</v>
      </c>
      <c r="C14" s="8">
        <v>5198.5787686929998</v>
      </c>
      <c r="D14" s="8">
        <v>4121.0613890080003</v>
      </c>
      <c r="E14" s="8">
        <v>5163.4241012880002</v>
      </c>
      <c r="F14" s="9">
        <f>+(D14-C14)/C14</f>
        <v>-0.20727153086032846</v>
      </c>
      <c r="G14" s="9">
        <f>+(E14-D14)/D14</f>
        <v>0.25293549740857219</v>
      </c>
    </row>
    <row r="15" spans="2:7" x14ac:dyDescent="0.25">
      <c r="B15" s="7" t="s">
        <v>7</v>
      </c>
      <c r="C15" s="8">
        <v>3364.654789319</v>
      </c>
      <c r="D15" s="8">
        <v>3296.8390654590003</v>
      </c>
      <c r="E15" s="8">
        <v>4191.6111650720004</v>
      </c>
      <c r="F15" s="9">
        <f>+(D15-C15)/C15</f>
        <v>-2.0155328884044442E-2</v>
      </c>
      <c r="G15" s="9">
        <f>+(E15-D15)/D15</f>
        <v>0.27140302630708668</v>
      </c>
    </row>
    <row r="16" spans="2:7" x14ac:dyDescent="0.25">
      <c r="B16" s="3"/>
      <c r="C16" s="3"/>
      <c r="D16" s="3"/>
      <c r="E16" s="3"/>
      <c r="F16" s="3"/>
      <c r="G16" s="3"/>
    </row>
    <row r="17" spans="2:7" x14ac:dyDescent="0.25">
      <c r="B17" s="7" t="s">
        <v>8</v>
      </c>
      <c r="C17" s="10">
        <f>+C14-C15</f>
        <v>1833.9239793739998</v>
      </c>
      <c r="D17" s="10">
        <f t="shared" ref="D17:E17" si="0">+D14-D15</f>
        <v>824.22232354900007</v>
      </c>
      <c r="E17" s="10">
        <f t="shared" si="0"/>
        <v>971.8129362159998</v>
      </c>
      <c r="F17" s="3"/>
      <c r="G17" s="3"/>
    </row>
    <row r="18" spans="2:7" x14ac:dyDescent="0.25">
      <c r="B18" s="7" t="s">
        <v>9</v>
      </c>
      <c r="C18" s="9">
        <f>+C14/C15</f>
        <v>1.5450556131926934</v>
      </c>
      <c r="D18" s="9">
        <f t="shared" ref="D18:E18" si="1">+D14/D15</f>
        <v>1.2500038088556951</v>
      </c>
      <c r="E18" s="9">
        <f t="shared" si="1"/>
        <v>1.2318471103221491</v>
      </c>
      <c r="F18" s="3"/>
      <c r="G18" s="3"/>
    </row>
    <row r="19" spans="2:7" x14ac:dyDescent="0.25">
      <c r="B19" s="3"/>
      <c r="C19" s="3"/>
      <c r="D19" s="3"/>
      <c r="E19" s="3"/>
      <c r="F19" s="3"/>
      <c r="G19" s="3"/>
    </row>
    <row r="20" spans="2:7" x14ac:dyDescent="0.25">
      <c r="B20" s="6" t="s">
        <v>10</v>
      </c>
      <c r="C20" s="3"/>
      <c r="D20" s="3"/>
      <c r="E20" s="3"/>
      <c r="F20" s="3"/>
      <c r="G20" s="3"/>
    </row>
    <row r="21" spans="2:7" x14ac:dyDescent="0.25">
      <c r="B21" s="7" t="s">
        <v>6</v>
      </c>
      <c r="C21" s="8">
        <v>9878.5132716259996</v>
      </c>
      <c r="D21" s="8">
        <v>11237.856562084</v>
      </c>
      <c r="E21" s="8">
        <v>12175.968409560001</v>
      </c>
      <c r="F21" s="9">
        <f>+(D21-C21)/C21</f>
        <v>0.13760606004978854</v>
      </c>
      <c r="G21" s="9">
        <f>+(E21-D21)/D21</f>
        <v>8.3477827136639732E-2</v>
      </c>
    </row>
    <row r="22" spans="2:7" x14ac:dyDescent="0.25">
      <c r="B22" s="7" t="s">
        <v>7</v>
      </c>
      <c r="C22" s="8">
        <v>13653.485818027999</v>
      </c>
      <c r="D22" s="8">
        <v>14495.789651853</v>
      </c>
      <c r="E22" s="8">
        <v>15442.325097379</v>
      </c>
      <c r="F22" s="9">
        <f>+(D22-C22)/C22</f>
        <v>6.1691486339175504E-2</v>
      </c>
      <c r="G22" s="9">
        <f>+(E22-D22)/D22</f>
        <v>6.529726687949039E-2</v>
      </c>
    </row>
    <row r="23" spans="2:7" x14ac:dyDescent="0.25">
      <c r="B23" s="11"/>
      <c r="C23" s="3"/>
      <c r="D23" s="3"/>
      <c r="E23" s="3"/>
      <c r="F23" s="3"/>
      <c r="G23" s="3"/>
    </row>
    <row r="24" spans="2:7" x14ac:dyDescent="0.25">
      <c r="B24" s="7" t="s">
        <v>8</v>
      </c>
      <c r="C24" s="10">
        <f>+C21-C22</f>
        <v>-3774.9725464019994</v>
      </c>
      <c r="D24" s="10">
        <f>+D21-D22</f>
        <v>-3257.9330897689997</v>
      </c>
      <c r="E24" s="10">
        <f>+E21-E22</f>
        <v>-3266.3566878189995</v>
      </c>
      <c r="F24" s="3"/>
      <c r="G24" s="3"/>
    </row>
    <row r="25" spans="2:7" x14ac:dyDescent="0.25">
      <c r="B25" s="7" t="s">
        <v>9</v>
      </c>
      <c r="C25" s="9">
        <f>+C21/C22</f>
        <v>0.72351584081059039</v>
      </c>
      <c r="D25" s="9">
        <f>+D21/D22</f>
        <v>0.77524969884255068</v>
      </c>
      <c r="E25" s="9">
        <f>+E21/E22</f>
        <v>0.78848025363917562</v>
      </c>
      <c r="F25" s="3"/>
      <c r="G25" s="3"/>
    </row>
    <row r="26" spans="2:7" x14ac:dyDescent="0.25">
      <c r="B26" s="3"/>
      <c r="C26" s="3"/>
      <c r="D26" s="3"/>
      <c r="E26" s="3"/>
      <c r="F26" s="3"/>
      <c r="G26" s="3"/>
    </row>
    <row r="27" spans="2:7" x14ac:dyDescent="0.25">
      <c r="B27" s="6" t="s">
        <v>11</v>
      </c>
      <c r="C27" s="3"/>
      <c r="D27" s="3"/>
      <c r="E27" s="3"/>
      <c r="F27" s="3"/>
      <c r="G27" s="3"/>
    </row>
    <row r="28" spans="2:7" x14ac:dyDescent="0.25">
      <c r="B28" s="7" t="s">
        <v>6</v>
      </c>
      <c r="C28" s="8">
        <v>5965.8253341479995</v>
      </c>
      <c r="D28" s="8">
        <v>6033.0314733160003</v>
      </c>
      <c r="E28" s="8">
        <v>6036.5804091950004</v>
      </c>
      <c r="F28" s="9">
        <f>+(D28-C28)/C28</f>
        <v>1.1265187196030906E-2</v>
      </c>
      <c r="G28" s="9">
        <f>+(E28-D28)/D28</f>
        <v>5.8825084780295622E-4</v>
      </c>
    </row>
    <row r="29" spans="2:7" x14ac:dyDescent="0.25">
      <c r="B29" s="7" t="s">
        <v>7</v>
      </c>
      <c r="C29" s="8">
        <v>6479.9137906019996</v>
      </c>
      <c r="D29" s="8">
        <v>7621.1708183629999</v>
      </c>
      <c r="E29" s="8">
        <v>8265.0024719699995</v>
      </c>
      <c r="F29" s="9">
        <f>+(D29-C29)/C29</f>
        <v>0.17612225480780272</v>
      </c>
      <c r="G29" s="9">
        <f>+(E29-D29)/D29</f>
        <v>8.447936267951181E-2</v>
      </c>
    </row>
    <row r="30" spans="2:7" x14ac:dyDescent="0.25">
      <c r="B30" s="11"/>
      <c r="C30" s="3"/>
      <c r="D30" s="3"/>
      <c r="E30" s="3"/>
      <c r="F30" s="3"/>
      <c r="G30" s="3"/>
    </row>
    <row r="31" spans="2:7" x14ac:dyDescent="0.25">
      <c r="B31" s="7" t="s">
        <v>8</v>
      </c>
      <c r="C31" s="10">
        <f>+C28-C29</f>
        <v>-514.08845645400015</v>
      </c>
      <c r="D31" s="10">
        <f>+D28-D29</f>
        <v>-1588.1393450469996</v>
      </c>
      <c r="E31" s="10">
        <f>+E28-E29</f>
        <v>-2228.4220627749992</v>
      </c>
      <c r="F31" s="3"/>
      <c r="G31" s="3"/>
    </row>
    <row r="32" spans="2:7" x14ac:dyDescent="0.25">
      <c r="B32" s="7" t="s">
        <v>9</v>
      </c>
      <c r="C32" s="9">
        <f>+C28/C29</f>
        <v>0.92066430618265371</v>
      </c>
      <c r="D32" s="9">
        <f>+D28/D29</f>
        <v>0.79161478165265342</v>
      </c>
      <c r="E32" s="9">
        <f>+E28/E29</f>
        <v>0.73037853644539263</v>
      </c>
      <c r="F32" s="3"/>
      <c r="G32" s="3"/>
    </row>
    <row r="33" spans="2:7" x14ac:dyDescent="0.25">
      <c r="B33" s="6"/>
      <c r="C33" s="3"/>
      <c r="D33" s="3"/>
      <c r="E33" s="3"/>
      <c r="F33" s="3"/>
      <c r="G33" s="3"/>
    </row>
    <row r="34" spans="2:7" x14ac:dyDescent="0.25">
      <c r="B34" s="6" t="s">
        <v>12</v>
      </c>
      <c r="C34" s="3"/>
      <c r="D34" s="3"/>
      <c r="E34" s="3"/>
      <c r="F34" s="3"/>
      <c r="G34" s="3"/>
    </row>
    <row r="35" spans="2:7" x14ac:dyDescent="0.25">
      <c r="B35" s="7" t="s">
        <v>6</v>
      </c>
      <c r="C35" s="8">
        <v>9096.8071534440005</v>
      </c>
      <c r="D35" s="8">
        <v>9226.2104929409998</v>
      </c>
      <c r="E35" s="8">
        <v>9546.0313256080008</v>
      </c>
      <c r="F35" s="9">
        <f>+(D35-C35)/C35</f>
        <v>1.4225138261616095E-2</v>
      </c>
      <c r="G35" s="9">
        <f>+(E35-D35)/D35</f>
        <v>3.4664376334324572E-2</v>
      </c>
    </row>
    <row r="36" spans="2:7" x14ac:dyDescent="0.25">
      <c r="B36" s="7" t="s">
        <v>7</v>
      </c>
      <c r="C36" s="8">
        <v>8865.0110985779993</v>
      </c>
      <c r="D36" s="8">
        <v>9890.0120855660007</v>
      </c>
      <c r="E36" s="8">
        <v>10813.188436674</v>
      </c>
      <c r="F36" s="9">
        <f>+(D36-C36)/C36</f>
        <v>0.11562320403100428</v>
      </c>
      <c r="G36" s="9">
        <f>+(E36-D36)/D36</f>
        <v>9.3344309705680806E-2</v>
      </c>
    </row>
    <row r="37" spans="2:7" x14ac:dyDescent="0.25">
      <c r="B37" s="11"/>
      <c r="C37" s="3"/>
      <c r="D37" s="3"/>
      <c r="E37" s="3"/>
      <c r="F37" s="3"/>
      <c r="G37" s="3"/>
    </row>
    <row r="38" spans="2:7" x14ac:dyDescent="0.25">
      <c r="B38" s="7" t="s">
        <v>8</v>
      </c>
      <c r="C38" s="10">
        <f>+C35-C36</f>
        <v>231.79605486600121</v>
      </c>
      <c r="D38" s="10">
        <f>+D35-D36</f>
        <v>-663.80159262500092</v>
      </c>
      <c r="E38" s="10">
        <f>+E35-E36</f>
        <v>-1267.1571110659988</v>
      </c>
      <c r="F38" s="3"/>
      <c r="G38" s="3"/>
    </row>
    <row r="39" spans="2:7" x14ac:dyDescent="0.25">
      <c r="B39" s="7" t="s">
        <v>9</v>
      </c>
      <c r="C39" s="9">
        <f>+C35/C36</f>
        <v>1.0261472943788172</v>
      </c>
      <c r="D39" s="9">
        <f>+D35/D36</f>
        <v>0.93288161967023397</v>
      </c>
      <c r="E39" s="9">
        <f>+E35/E36</f>
        <v>0.88281374004652413</v>
      </c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6" t="s">
        <v>13</v>
      </c>
      <c r="C41" s="3"/>
      <c r="D41" s="3"/>
      <c r="E41" s="3"/>
      <c r="F41" s="3"/>
      <c r="G41" s="3"/>
    </row>
    <row r="42" spans="2:7" x14ac:dyDescent="0.25">
      <c r="B42" s="7" t="s">
        <v>6</v>
      </c>
      <c r="C42" s="8">
        <v>1814.0575160450001</v>
      </c>
      <c r="D42" s="8">
        <v>1155.5302028849999</v>
      </c>
      <c r="E42" s="8">
        <v>1723.164899595</v>
      </c>
      <c r="F42" s="9">
        <f>+(D42-C42)/C42</f>
        <v>-0.36301346971385917</v>
      </c>
      <c r="G42" s="9">
        <f>+(E42-D42)/D42</f>
        <v>0.49123311125299246</v>
      </c>
    </row>
    <row r="43" spans="2:7" x14ac:dyDescent="0.25">
      <c r="B43" s="7" t="s">
        <v>7</v>
      </c>
      <c r="C43" s="8">
        <v>7608.1261287470006</v>
      </c>
      <c r="D43" s="8">
        <v>6370.3162268160004</v>
      </c>
      <c r="E43" s="8">
        <v>8502.4714150060008</v>
      </c>
      <c r="F43" s="9">
        <f>+(D43-C43)/C43</f>
        <v>-0.16269576515746564</v>
      </c>
      <c r="G43" s="9">
        <f>+(E43-D43)/D43</f>
        <v>0.33470162426390099</v>
      </c>
    </row>
    <row r="44" spans="2:7" x14ac:dyDescent="0.25">
      <c r="B44" s="11"/>
      <c r="C44" s="3"/>
      <c r="D44" s="3"/>
      <c r="E44" s="3"/>
      <c r="F44" s="3"/>
      <c r="G44" s="3"/>
    </row>
    <row r="45" spans="2:7" x14ac:dyDescent="0.25">
      <c r="B45" s="7" t="s">
        <v>8</v>
      </c>
      <c r="C45" s="10">
        <f>+C42-C43</f>
        <v>-5794.0686127020008</v>
      </c>
      <c r="D45" s="10">
        <f>+D42-D43</f>
        <v>-5214.7860239310003</v>
      </c>
      <c r="E45" s="10">
        <f>+E42-E43</f>
        <v>-6779.3065154110009</v>
      </c>
      <c r="F45" s="3"/>
      <c r="G45" s="3"/>
    </row>
    <row r="46" spans="2:7" x14ac:dyDescent="0.25">
      <c r="B46" s="7" t="s">
        <v>9</v>
      </c>
      <c r="C46" s="9">
        <f>+C42/C43</f>
        <v>0.23843683521368766</v>
      </c>
      <c r="D46" s="9">
        <f>+D42/D43</f>
        <v>0.18139291076646519</v>
      </c>
      <c r="E46" s="9">
        <f>+E42/E43</f>
        <v>0.20266635610838848</v>
      </c>
      <c r="F46" s="3"/>
      <c r="G46" s="3"/>
    </row>
    <row r="47" spans="2:7" ht="15.75" thickBot="1" x14ac:dyDescent="0.3">
      <c r="C47" s="3"/>
      <c r="D47" s="3"/>
      <c r="E47" s="3"/>
      <c r="F47" s="3"/>
      <c r="G47" s="3"/>
    </row>
    <row r="48" spans="2:7" x14ac:dyDescent="0.25">
      <c r="B48" s="13" t="s">
        <v>14</v>
      </c>
      <c r="C48" s="14">
        <f>SUM(C14+C21+C28+C35+C42)</f>
        <v>31953.782043955998</v>
      </c>
      <c r="D48" s="14">
        <f t="shared" ref="D48:E49" si="2">SUM(D14+D21+D28+D35+D42)</f>
        <v>31773.690120234001</v>
      </c>
      <c r="E48" s="14">
        <f t="shared" si="2"/>
        <v>34645.169145246</v>
      </c>
      <c r="F48" s="15">
        <f>+(D48-C48)/C48</f>
        <v>-5.6360127722677802E-3</v>
      </c>
      <c r="G48" s="15">
        <f>+(E48-D48)/D48</f>
        <v>9.0372852953059871E-2</v>
      </c>
    </row>
    <row r="49" spans="2:7" x14ac:dyDescent="0.25">
      <c r="B49" s="6" t="s">
        <v>15</v>
      </c>
      <c r="C49" s="16">
        <f>SUM(C15+C22+C29+C36+C43)</f>
        <v>39971.191625274005</v>
      </c>
      <c r="D49" s="16">
        <f t="shared" si="2"/>
        <v>41674.127848057004</v>
      </c>
      <c r="E49" s="16">
        <f t="shared" si="2"/>
        <v>47214.598586100998</v>
      </c>
      <c r="F49" s="106">
        <f>+(D49-C49)/C49</f>
        <v>4.2604089433906762E-2</v>
      </c>
      <c r="G49" s="17">
        <f>+(E49-D49)/D49</f>
        <v>0.13294749102475364</v>
      </c>
    </row>
    <row r="50" spans="2:7" x14ac:dyDescent="0.25">
      <c r="B50" s="3"/>
      <c r="C50" s="3"/>
      <c r="D50" s="3"/>
      <c r="E50" s="3"/>
      <c r="F50" s="6"/>
      <c r="G50" s="6"/>
    </row>
    <row r="51" spans="2:7" x14ac:dyDescent="0.25">
      <c r="B51" s="6" t="s">
        <v>16</v>
      </c>
      <c r="C51" s="16">
        <f>+C48-C49</f>
        <v>-8017.4095813180065</v>
      </c>
      <c r="D51" s="16">
        <f>+D48-D49</f>
        <v>-9900.4377278230022</v>
      </c>
      <c r="E51" s="16">
        <f>+E48-E49</f>
        <v>-12569.429440854998</v>
      </c>
      <c r="F51" s="17">
        <f>+(D51-C51)/C51</f>
        <v>0.23486740042479393</v>
      </c>
      <c r="G51" s="17">
        <f>+(E51-D51)/D51</f>
        <v>0.26958320292560212</v>
      </c>
    </row>
    <row r="52" spans="2:7" ht="15.75" thickBot="1" x14ac:dyDescent="0.3">
      <c r="B52" s="18" t="s">
        <v>17</v>
      </c>
      <c r="C52" s="19">
        <f>+C48/C49</f>
        <v>0.79942030108883333</v>
      </c>
      <c r="D52" s="19">
        <f>+D48/D49</f>
        <v>0.76243203543647531</v>
      </c>
      <c r="E52" s="19">
        <f>+E48/E49</f>
        <v>0.73378086826401234</v>
      </c>
      <c r="F52" s="19"/>
      <c r="G52" s="19"/>
    </row>
  </sheetData>
  <mergeCells count="1">
    <mergeCell ref="B8:G8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84473-B271-4CF6-B2E2-4E4BE7A9E58D}">
  <sheetPr>
    <pageSetUpPr fitToPage="1"/>
  </sheetPr>
  <dimension ref="B3:M68"/>
  <sheetViews>
    <sheetView workbookViewId="0">
      <selection activeCell="B7" sqref="B7:L7"/>
    </sheetView>
  </sheetViews>
  <sheetFormatPr baseColWidth="10" defaultRowHeight="15" x14ac:dyDescent="0.25"/>
  <cols>
    <col min="1" max="1" width="5.28515625" customWidth="1"/>
    <col min="2" max="2" width="32.140625" customWidth="1"/>
    <col min="3" max="12" width="12.7109375" customWidth="1"/>
  </cols>
  <sheetData>
    <row r="3" spans="2:12" x14ac:dyDescent="0.25">
      <c r="H3" s="12"/>
    </row>
    <row r="4" spans="2:12" x14ac:dyDescent="0.25">
      <c r="B4" s="20"/>
      <c r="C4" s="20"/>
      <c r="D4" s="20"/>
      <c r="E4" s="20" t="s">
        <v>18</v>
      </c>
      <c r="F4" s="20"/>
      <c r="H4" s="107"/>
      <c r="I4" s="20"/>
      <c r="J4" s="20"/>
      <c r="K4" s="20"/>
      <c r="L4" s="20"/>
    </row>
    <row r="5" spans="2:12" x14ac:dyDescent="0.25">
      <c r="B5" s="20"/>
      <c r="C5" s="20"/>
      <c r="D5" s="20"/>
      <c r="E5" s="20"/>
      <c r="F5" s="20"/>
      <c r="H5" s="107"/>
      <c r="I5" s="20"/>
      <c r="J5" s="20"/>
      <c r="K5" s="20"/>
      <c r="L5" s="20"/>
    </row>
    <row r="6" spans="2:12" x14ac:dyDescent="0.25">
      <c r="B6" s="20"/>
      <c r="C6" s="20"/>
      <c r="D6" s="20"/>
      <c r="E6" s="20"/>
      <c r="F6" s="20"/>
      <c r="H6" s="107"/>
      <c r="I6" s="20"/>
      <c r="J6" s="20"/>
      <c r="K6" s="20"/>
      <c r="L6" s="20"/>
    </row>
    <row r="7" spans="2:12" ht="24" customHeight="1" x14ac:dyDescent="0.25">
      <c r="B7" s="156" t="s">
        <v>19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</row>
    <row r="8" spans="2:12" ht="11.25" customHeight="1" x14ac:dyDescent="0.25"/>
    <row r="9" spans="2:12" ht="15.75" x14ac:dyDescent="0.25">
      <c r="B9" s="157" t="s">
        <v>63</v>
      </c>
      <c r="C9" s="157"/>
      <c r="D9" s="157"/>
      <c r="E9" s="157"/>
      <c r="F9" s="157"/>
      <c r="G9" s="157"/>
      <c r="H9" s="157"/>
      <c r="I9" s="157"/>
      <c r="J9" s="157"/>
      <c r="K9" s="157"/>
      <c r="L9" s="157"/>
    </row>
    <row r="10" spans="2:12" ht="15.75" thickBot="1" x14ac:dyDescent="0.3">
      <c r="B10" s="20"/>
      <c r="C10" s="20"/>
      <c r="D10" s="20"/>
      <c r="E10" s="20"/>
      <c r="F10" s="20"/>
      <c r="G10" s="20"/>
      <c r="H10" s="107"/>
      <c r="I10" s="20"/>
      <c r="J10" s="20"/>
      <c r="K10" s="20"/>
      <c r="L10" s="20"/>
    </row>
    <row r="11" spans="2:12" ht="15.75" thickBot="1" x14ac:dyDescent="0.3">
      <c r="B11" s="23" t="s">
        <v>20</v>
      </c>
      <c r="C11" s="108" t="s">
        <v>40</v>
      </c>
      <c r="D11" s="108"/>
      <c r="E11" s="109"/>
      <c r="F11" s="109"/>
      <c r="G11" s="110"/>
      <c r="H11" s="108" t="s">
        <v>21</v>
      </c>
      <c r="I11" s="108"/>
      <c r="J11" s="109"/>
      <c r="K11" s="109"/>
      <c r="L11" s="111"/>
    </row>
    <row r="12" spans="2:12" x14ac:dyDescent="0.25">
      <c r="B12" s="24"/>
      <c r="C12" s="112" t="s">
        <v>22</v>
      </c>
      <c r="D12" s="112"/>
      <c r="E12" s="21"/>
      <c r="F12" s="113" t="s">
        <v>23</v>
      </c>
      <c r="G12" s="113"/>
      <c r="H12" s="112" t="s">
        <v>22</v>
      </c>
      <c r="I12" s="112"/>
      <c r="J12" s="21"/>
      <c r="K12" s="113" t="s">
        <v>23</v>
      </c>
      <c r="L12" s="113"/>
    </row>
    <row r="13" spans="2:12" ht="15.75" thickBot="1" x14ac:dyDescent="0.3">
      <c r="B13" s="25"/>
      <c r="C13" s="26" t="s">
        <v>64</v>
      </c>
      <c r="D13" s="26" t="s">
        <v>65</v>
      </c>
      <c r="E13" s="26" t="s">
        <v>66</v>
      </c>
      <c r="F13" s="114" t="s">
        <v>3</v>
      </c>
      <c r="G13" s="114" t="s">
        <v>4</v>
      </c>
      <c r="H13" s="26" t="s">
        <v>64</v>
      </c>
      <c r="I13" s="26" t="s">
        <v>65</v>
      </c>
      <c r="J13" s="26" t="s">
        <v>66</v>
      </c>
      <c r="K13" s="114" t="s">
        <v>3</v>
      </c>
      <c r="L13" s="114" t="s">
        <v>4</v>
      </c>
    </row>
    <row r="14" spans="2:12" x14ac:dyDescent="0.25">
      <c r="B14" s="24"/>
      <c r="C14" s="27"/>
      <c r="D14" s="27"/>
      <c r="E14" s="27"/>
      <c r="F14" s="27"/>
      <c r="G14" s="28"/>
      <c r="H14" s="27"/>
      <c r="I14" s="27"/>
      <c r="J14" s="27"/>
      <c r="K14" s="27"/>
      <c r="L14" s="28"/>
    </row>
    <row r="15" spans="2:12" x14ac:dyDescent="0.25">
      <c r="B15" s="29" t="s">
        <v>24</v>
      </c>
      <c r="C15" s="30">
        <f>SUM(C16:C17)</f>
        <v>5536.5172221230005</v>
      </c>
      <c r="D15" s="30">
        <f>SUM(D16:D17)</f>
        <v>4479.6706037419999</v>
      </c>
      <c r="E15" s="30">
        <f>SUM(E16:E17)</f>
        <v>5608.1879786359996</v>
      </c>
      <c r="F15" s="31">
        <f t="shared" ref="F15:G17" si="0">(D15-C15)/C15</f>
        <v>-0.19088654039727673</v>
      </c>
      <c r="G15" s="32">
        <f t="shared" si="0"/>
        <v>0.25191972239014987</v>
      </c>
      <c r="H15" s="30">
        <f>SUM(H16:H17)</f>
        <v>4718.29242436</v>
      </c>
      <c r="I15" s="30">
        <f>SUM(I16:I17)</f>
        <v>4958.7596798559998</v>
      </c>
      <c r="J15" s="30">
        <f>SUM(J16:J17)</f>
        <v>5680.0502233329998</v>
      </c>
      <c r="K15" s="31">
        <f t="shared" ref="K15:L17" si="1">(I15-H15)/H15</f>
        <v>5.096489023327487E-2</v>
      </c>
      <c r="L15" s="32">
        <f t="shared" si="1"/>
        <v>0.14545785439191641</v>
      </c>
    </row>
    <row r="16" spans="2:12" x14ac:dyDescent="0.25">
      <c r="B16" s="33" t="s">
        <v>25</v>
      </c>
      <c r="C16" s="34">
        <v>4984.2748109650001</v>
      </c>
      <c r="D16" s="34">
        <v>3883.0444123570001</v>
      </c>
      <c r="E16" s="34">
        <v>5053.5381233939997</v>
      </c>
      <c r="F16" s="35">
        <f t="shared" si="0"/>
        <v>-0.22094094735414319</v>
      </c>
      <c r="G16" s="36">
        <f t="shared" si="0"/>
        <v>0.30143711653468119</v>
      </c>
      <c r="H16" s="34">
        <v>4428.4532591269999</v>
      </c>
      <c r="I16" s="34">
        <v>4687.5547152729996</v>
      </c>
      <c r="J16" s="34">
        <v>5426.7416086209996</v>
      </c>
      <c r="K16" s="35">
        <f t="shared" si="1"/>
        <v>5.8508341622889225E-2</v>
      </c>
      <c r="L16" s="36">
        <f t="shared" si="1"/>
        <v>0.15769136324736219</v>
      </c>
    </row>
    <row r="17" spans="2:12" x14ac:dyDescent="0.25">
      <c r="B17" s="33" t="s">
        <v>26</v>
      </c>
      <c r="C17" s="34">
        <v>552.24241115799998</v>
      </c>
      <c r="D17" s="34">
        <v>596.62619138499997</v>
      </c>
      <c r="E17" s="34">
        <v>554.64985524199994</v>
      </c>
      <c r="F17" s="35">
        <f t="shared" si="0"/>
        <v>8.0370104378494595E-2</v>
      </c>
      <c r="G17" s="36">
        <f t="shared" si="0"/>
        <v>-7.0356174015017217E-2</v>
      </c>
      <c r="H17" s="34">
        <v>289.83916523300002</v>
      </c>
      <c r="I17" s="34">
        <v>271.20496458299999</v>
      </c>
      <c r="J17" s="34">
        <v>253.30861471200001</v>
      </c>
      <c r="K17" s="35">
        <f t="shared" si="1"/>
        <v>-6.4291520557686194E-2</v>
      </c>
      <c r="L17" s="36">
        <f t="shared" si="1"/>
        <v>-6.5988282694297642E-2</v>
      </c>
    </row>
    <row r="18" spans="2:12" x14ac:dyDescent="0.25">
      <c r="B18" s="33"/>
      <c r="C18" s="34"/>
      <c r="D18" s="34"/>
      <c r="E18" s="34"/>
      <c r="F18" s="35"/>
      <c r="G18" s="36"/>
      <c r="H18" s="34"/>
      <c r="I18" s="34"/>
      <c r="J18" s="34"/>
      <c r="K18" s="35"/>
      <c r="L18" s="36"/>
    </row>
    <row r="19" spans="2:12" x14ac:dyDescent="0.25">
      <c r="B19" s="29" t="s">
        <v>27</v>
      </c>
      <c r="C19" s="30">
        <f>C20+C21</f>
        <v>1814.0575160450001</v>
      </c>
      <c r="D19" s="30">
        <f>D20+D21</f>
        <v>1155.5302028849999</v>
      </c>
      <c r="E19" s="30">
        <f>E20+E21</f>
        <v>1723.164899595</v>
      </c>
      <c r="F19" s="31">
        <f>(D19-C19)/C19</f>
        <v>-0.36301346971385917</v>
      </c>
      <c r="G19" s="32">
        <f>(E19-D19)/D19</f>
        <v>0.49123311125299246</v>
      </c>
      <c r="H19" s="30">
        <f>SUM(H20:H21)</f>
        <v>7608.1261287470006</v>
      </c>
      <c r="I19" s="30">
        <f>SUM(I20:I21)</f>
        <v>6370.3162268160004</v>
      </c>
      <c r="J19" s="30">
        <f>SUM(J20:J21)</f>
        <v>8502.4714150060008</v>
      </c>
      <c r="K19" s="31">
        <f>(I19-H19)/H19</f>
        <v>-0.16269576515746564</v>
      </c>
      <c r="L19" s="32">
        <f>(J19-I19)/I19</f>
        <v>0.33470162426390099</v>
      </c>
    </row>
    <row r="20" spans="2:12" x14ac:dyDescent="0.25">
      <c r="B20" s="33" t="s">
        <v>25</v>
      </c>
      <c r="C20" s="34">
        <v>1814.0575160450001</v>
      </c>
      <c r="D20" s="34">
        <v>1155.5302028849999</v>
      </c>
      <c r="E20" s="34">
        <v>1723.164899595</v>
      </c>
      <c r="F20" s="35">
        <f>(D20-C20)/C20</f>
        <v>-0.36301346971385917</v>
      </c>
      <c r="G20" s="36">
        <f>(E20-D20)/D20</f>
        <v>0.49123311125299246</v>
      </c>
      <c r="H20" s="34">
        <v>7608.1261287470006</v>
      </c>
      <c r="I20" s="34">
        <v>6370.3162268160004</v>
      </c>
      <c r="J20" s="34">
        <v>8502.4714150060008</v>
      </c>
      <c r="K20" s="35">
        <f>(I20-H20)/H20</f>
        <v>-0.16269576515746564</v>
      </c>
      <c r="L20" s="36">
        <f>(J20-I20)/I20</f>
        <v>0.33470162426390099</v>
      </c>
    </row>
    <row r="21" spans="2:12" x14ac:dyDescent="0.25">
      <c r="B21" s="33" t="s">
        <v>26</v>
      </c>
      <c r="C21" s="34">
        <v>0</v>
      </c>
      <c r="D21" s="34">
        <v>0</v>
      </c>
      <c r="E21" s="34">
        <v>0</v>
      </c>
      <c r="F21" s="35"/>
      <c r="G21" s="36"/>
      <c r="H21" s="34">
        <v>0</v>
      </c>
      <c r="I21" s="34">
        <v>0</v>
      </c>
      <c r="J21" s="34">
        <v>0</v>
      </c>
      <c r="K21" s="35"/>
      <c r="L21" s="36"/>
    </row>
    <row r="22" spans="2:12" x14ac:dyDescent="0.25">
      <c r="B22" s="33"/>
      <c r="C22" s="34"/>
      <c r="D22" s="34"/>
      <c r="E22" s="34"/>
      <c r="F22" s="35"/>
      <c r="G22" s="36"/>
      <c r="H22" s="34"/>
      <c r="I22" s="34"/>
      <c r="J22" s="34"/>
      <c r="K22" s="35"/>
      <c r="L22" s="36"/>
    </row>
    <row r="23" spans="2:12" x14ac:dyDescent="0.25">
      <c r="B23" s="29" t="s">
        <v>28</v>
      </c>
      <c r="C23" s="30">
        <f>SUM(C24:C25)</f>
        <v>1084.050662201</v>
      </c>
      <c r="D23" s="30">
        <f>SUM(D24:D25)</f>
        <v>1205.766004389</v>
      </c>
      <c r="E23" s="30">
        <f>SUM(E24:E25)</f>
        <v>976.84991007100007</v>
      </c>
      <c r="F23" s="31">
        <f>(D23-C23)/C23</f>
        <v>0.11227827852701601</v>
      </c>
      <c r="G23" s="32">
        <f>(E23-D23)/D23</f>
        <v>-0.18985117633499632</v>
      </c>
      <c r="H23" s="30">
        <f>SUM(H24:H25)</f>
        <v>582.56372013999999</v>
      </c>
      <c r="I23" s="30">
        <f>SUM(I24:I25)</f>
        <v>644.52286463899998</v>
      </c>
      <c r="J23" s="30">
        <f>SUM(J24:J25)</f>
        <v>706.19310615999996</v>
      </c>
      <c r="K23" s="31">
        <f>(I23-H23)/H23</f>
        <v>0.10635599567393272</v>
      </c>
      <c r="L23" s="32">
        <f>(J23-I23)/I23</f>
        <v>9.568355896193341E-2</v>
      </c>
    </row>
    <row r="24" spans="2:12" x14ac:dyDescent="0.25">
      <c r="B24" s="33" t="s">
        <v>25</v>
      </c>
      <c r="C24" s="34">
        <v>1084.050662201</v>
      </c>
      <c r="D24" s="34">
        <v>1205.766004389</v>
      </c>
      <c r="E24" s="34">
        <v>976.84991007100007</v>
      </c>
      <c r="F24" s="35">
        <f>(D24-C24)/C24</f>
        <v>0.11227827852701601</v>
      </c>
      <c r="G24" s="36">
        <f>(E24-D24)/D24</f>
        <v>-0.18985117633499632</v>
      </c>
      <c r="H24" s="34">
        <v>582.56372013999999</v>
      </c>
      <c r="I24" s="34">
        <v>644.52286463899998</v>
      </c>
      <c r="J24" s="34">
        <v>706.19310615999996</v>
      </c>
      <c r="K24" s="35">
        <f>(I24-H24)/H24</f>
        <v>0.10635599567393272</v>
      </c>
      <c r="L24" s="36">
        <f>(J24-I24)/I24</f>
        <v>9.568355896193341E-2</v>
      </c>
    </row>
    <row r="25" spans="2:12" x14ac:dyDescent="0.25">
      <c r="B25" s="33" t="s">
        <v>26</v>
      </c>
      <c r="C25" s="34">
        <v>0</v>
      </c>
      <c r="D25" s="34">
        <v>0</v>
      </c>
      <c r="E25" s="34">
        <v>0</v>
      </c>
      <c r="F25" s="35"/>
      <c r="G25" s="36"/>
      <c r="H25" s="34">
        <v>0</v>
      </c>
      <c r="I25" s="34">
        <v>0</v>
      </c>
      <c r="J25" s="34">
        <v>0</v>
      </c>
      <c r="K25" s="35"/>
      <c r="L25" s="36"/>
    </row>
    <row r="26" spans="2:12" x14ac:dyDescent="0.25">
      <c r="B26" s="33"/>
      <c r="C26" s="34"/>
      <c r="D26" s="34"/>
      <c r="E26" s="34"/>
      <c r="F26" s="35"/>
      <c r="G26" s="36"/>
      <c r="H26" s="34"/>
      <c r="I26" s="34"/>
      <c r="J26" s="34"/>
      <c r="K26" s="35"/>
      <c r="L26" s="36"/>
    </row>
    <row r="27" spans="2:12" x14ac:dyDescent="0.25">
      <c r="B27" s="29" t="s">
        <v>29</v>
      </c>
      <c r="C27" s="30">
        <f>SUM(C28:C29)</f>
        <v>5682.5119445330001</v>
      </c>
      <c r="D27" s="30">
        <f>SUM(D28:D29)</f>
        <v>5703.2147860549994</v>
      </c>
      <c r="E27" s="30">
        <f>SUM(E28:E29)</f>
        <v>5504.8176197760004</v>
      </c>
      <c r="F27" s="31">
        <f t="shared" ref="F27:G29" si="2">(D27-C27)/C27</f>
        <v>3.6432552582519365E-3</v>
      </c>
      <c r="G27" s="32">
        <f t="shared" si="2"/>
        <v>-3.4786900672950705E-2</v>
      </c>
      <c r="H27" s="30">
        <f>SUM(H28:H29)</f>
        <v>4214.8623274950005</v>
      </c>
      <c r="I27" s="30">
        <f>SUM(I28:I29)</f>
        <v>4392.8902791589999</v>
      </c>
      <c r="J27" s="30">
        <f>SUM(J28:J29)</f>
        <v>4418.7140769219995</v>
      </c>
      <c r="K27" s="31">
        <f t="shared" ref="K27:L29" si="3">(I27-H27)/H27</f>
        <v>4.2238141564591956E-2</v>
      </c>
      <c r="L27" s="32">
        <f t="shared" si="3"/>
        <v>5.8785437654826954E-3</v>
      </c>
    </row>
    <row r="28" spans="2:12" x14ac:dyDescent="0.25">
      <c r="B28" s="33" t="s">
        <v>25</v>
      </c>
      <c r="C28" s="37">
        <f t="shared" ref="C28:E29" si="4">C32+C36</f>
        <v>262.93192201800002</v>
      </c>
      <c r="D28" s="37">
        <f t="shared" si="4"/>
        <v>256.68760379499997</v>
      </c>
      <c r="E28" s="37">
        <f t="shared" si="4"/>
        <v>205.52118834300001</v>
      </c>
      <c r="F28" s="35">
        <f t="shared" si="2"/>
        <v>-2.3748802256777977E-2</v>
      </c>
      <c r="G28" s="36">
        <f t="shared" si="2"/>
        <v>-0.19933341032262439</v>
      </c>
      <c r="H28" s="37">
        <f t="shared" ref="H28:J29" si="5">H32+H36</f>
        <v>781.83692272799999</v>
      </c>
      <c r="I28" s="37">
        <f t="shared" si="5"/>
        <v>823.87083387500002</v>
      </c>
      <c r="J28" s="37">
        <f t="shared" si="5"/>
        <v>874.45837332500003</v>
      </c>
      <c r="K28" s="35">
        <f t="shared" si="3"/>
        <v>5.3763016205904575E-2</v>
      </c>
      <c r="L28" s="36">
        <f t="shared" si="3"/>
        <v>6.1402270076810719E-2</v>
      </c>
    </row>
    <row r="29" spans="2:12" x14ac:dyDescent="0.25">
      <c r="B29" s="33" t="s">
        <v>26</v>
      </c>
      <c r="C29" s="37">
        <f t="shared" si="4"/>
        <v>5419.5800225150006</v>
      </c>
      <c r="D29" s="37">
        <f t="shared" si="4"/>
        <v>5446.5271822599998</v>
      </c>
      <c r="E29" s="37">
        <f t="shared" si="4"/>
        <v>5299.2964314330002</v>
      </c>
      <c r="F29" s="35">
        <f t="shared" si="2"/>
        <v>4.9721859688482235E-3</v>
      </c>
      <c r="G29" s="36">
        <f t="shared" si="2"/>
        <v>-2.7032041868173914E-2</v>
      </c>
      <c r="H29" s="37">
        <f t="shared" si="5"/>
        <v>3433.0254047670001</v>
      </c>
      <c r="I29" s="37">
        <f t="shared" si="5"/>
        <v>3569.0194452839996</v>
      </c>
      <c r="J29" s="37">
        <f t="shared" si="5"/>
        <v>3544.2557035969999</v>
      </c>
      <c r="K29" s="35">
        <f t="shared" si="3"/>
        <v>3.9613467563672025E-2</v>
      </c>
      <c r="L29" s="36">
        <f t="shared" si="3"/>
        <v>-6.9385280934016391E-3</v>
      </c>
    </row>
    <row r="30" spans="2:12" x14ac:dyDescent="0.25">
      <c r="B30" s="33"/>
      <c r="C30" s="34"/>
      <c r="D30" s="34"/>
      <c r="E30" s="34"/>
      <c r="F30" s="35"/>
      <c r="G30" s="36"/>
      <c r="H30" s="34"/>
      <c r="I30" s="34"/>
      <c r="J30" s="34"/>
      <c r="K30" s="35"/>
      <c r="L30" s="36"/>
    </row>
    <row r="31" spans="2:12" x14ac:dyDescent="0.25">
      <c r="B31" s="29" t="s">
        <v>30</v>
      </c>
      <c r="C31" s="30">
        <f>SUM(C32:C33)</f>
        <v>4603.3546997200001</v>
      </c>
      <c r="D31" s="30">
        <f>SUM(D32:D33)</f>
        <v>4649.4437144939993</v>
      </c>
      <c r="E31" s="30">
        <f>SUM(E32:E33)</f>
        <v>4490.0687134660002</v>
      </c>
      <c r="F31" s="31">
        <f t="shared" ref="F31:G33" si="6">(D31-C31)/C31</f>
        <v>1.0012049424912357E-2</v>
      </c>
      <c r="G31" s="32">
        <f t="shared" si="6"/>
        <v>-3.4278294526110628E-2</v>
      </c>
      <c r="H31" s="30">
        <f>SUM(H32:H33)</f>
        <v>3563.5378718510001</v>
      </c>
      <c r="I31" s="30">
        <f>SUM(I32:I33)</f>
        <v>3706.8054335009997</v>
      </c>
      <c r="J31" s="30">
        <f>SUM(J32:J33)</f>
        <v>3772.1243119430001</v>
      </c>
      <c r="K31" s="31">
        <f t="shared" ref="K31:L33" si="7">(I31-H31)/H31</f>
        <v>4.0203743246759009E-2</v>
      </c>
      <c r="L31" s="32">
        <f t="shared" si="7"/>
        <v>1.762133988789049E-2</v>
      </c>
    </row>
    <row r="32" spans="2:12" x14ac:dyDescent="0.25">
      <c r="B32" s="33" t="s">
        <v>25</v>
      </c>
      <c r="C32" s="34">
        <v>236.50683528600001</v>
      </c>
      <c r="D32" s="34">
        <v>227.12686836699999</v>
      </c>
      <c r="E32" s="34">
        <v>177.305167345</v>
      </c>
      <c r="F32" s="35">
        <f t="shared" si="6"/>
        <v>-3.9660447477795464E-2</v>
      </c>
      <c r="G32" s="36">
        <f t="shared" si="6"/>
        <v>-0.21935626278039566</v>
      </c>
      <c r="H32" s="34">
        <v>663.03993578899997</v>
      </c>
      <c r="I32" s="34">
        <v>699.24443432199996</v>
      </c>
      <c r="J32" s="34">
        <v>736.12121620400001</v>
      </c>
      <c r="K32" s="35">
        <f t="shared" si="7"/>
        <v>5.4603797718334415E-2</v>
      </c>
      <c r="L32" s="36">
        <f t="shared" si="7"/>
        <v>5.2738041337084707E-2</v>
      </c>
    </row>
    <row r="33" spans="2:12" x14ac:dyDescent="0.25">
      <c r="B33" s="33" t="s">
        <v>26</v>
      </c>
      <c r="C33" s="34">
        <v>4366.8478644340003</v>
      </c>
      <c r="D33" s="34">
        <v>4422.3168461269997</v>
      </c>
      <c r="E33" s="34">
        <v>4312.7635461210002</v>
      </c>
      <c r="F33" s="35">
        <f t="shared" si="6"/>
        <v>1.2702293144849225E-2</v>
      </c>
      <c r="G33" s="36">
        <f t="shared" si="6"/>
        <v>-2.4772829224560127E-2</v>
      </c>
      <c r="H33" s="34">
        <v>2900.497936062</v>
      </c>
      <c r="I33" s="34">
        <v>3007.5609991789997</v>
      </c>
      <c r="J33" s="34">
        <v>3036.0030957389999</v>
      </c>
      <c r="K33" s="35">
        <f t="shared" si="7"/>
        <v>3.6911959765901101E-2</v>
      </c>
      <c r="L33" s="36">
        <f t="shared" si="7"/>
        <v>9.4568644053318607E-3</v>
      </c>
    </row>
    <row r="34" spans="2:12" x14ac:dyDescent="0.25">
      <c r="B34" s="33"/>
      <c r="C34" s="34"/>
      <c r="D34" s="34"/>
      <c r="E34" s="34"/>
      <c r="F34" s="35"/>
      <c r="G34" s="36"/>
      <c r="H34" s="34"/>
      <c r="I34" s="34"/>
      <c r="J34" s="34"/>
      <c r="K34" s="35"/>
      <c r="L34" s="36"/>
    </row>
    <row r="35" spans="2:12" x14ac:dyDescent="0.25">
      <c r="B35" s="29" t="s">
        <v>31</v>
      </c>
      <c r="C35" s="30">
        <f>SUM(C36:C37)</f>
        <v>1079.157244813</v>
      </c>
      <c r="D35" s="30">
        <f>SUM(D36:D37)</f>
        <v>1053.7710715610001</v>
      </c>
      <c r="E35" s="30">
        <f>SUM(E36:E37)</f>
        <v>1014.7489063099999</v>
      </c>
      <c r="F35" s="31">
        <f t="shared" ref="F35:G37" si="8">(D35-C35)/C35</f>
        <v>-2.3524072487136883E-2</v>
      </c>
      <c r="G35" s="32">
        <f t="shared" si="8"/>
        <v>-3.7030970297177369E-2</v>
      </c>
      <c r="H35" s="30">
        <f>SUM(H36:H37)</f>
        <v>651.32445564400007</v>
      </c>
      <c r="I35" s="30">
        <f>SUM(I36:I37)</f>
        <v>686.08484565799995</v>
      </c>
      <c r="J35" s="30">
        <f>SUM(J36:J37)</f>
        <v>646.58976497899994</v>
      </c>
      <c r="K35" s="31">
        <f t="shared" ref="K35:L37" si="9">(I35-H35)/H35</f>
        <v>5.3368777592774995E-2</v>
      </c>
      <c r="L35" s="32">
        <f t="shared" si="9"/>
        <v>-5.7565884057855357E-2</v>
      </c>
    </row>
    <row r="36" spans="2:12" x14ac:dyDescent="0.25">
      <c r="B36" s="33" t="s">
        <v>25</v>
      </c>
      <c r="C36" s="34">
        <v>26.425086732</v>
      </c>
      <c r="D36" s="34">
        <v>29.560735428000001</v>
      </c>
      <c r="E36" s="34">
        <v>28.216020998000001</v>
      </c>
      <c r="F36" s="35">
        <f t="shared" si="8"/>
        <v>0.1186618128372242</v>
      </c>
      <c r="G36" s="36">
        <f t="shared" si="8"/>
        <v>-4.5489884149711751E-2</v>
      </c>
      <c r="H36" s="34">
        <v>118.79698693900001</v>
      </c>
      <c r="I36" s="34">
        <v>124.626399553</v>
      </c>
      <c r="J36" s="34">
        <v>138.33715712099999</v>
      </c>
      <c r="K36" s="35">
        <f t="shared" si="9"/>
        <v>4.9070374293190486E-2</v>
      </c>
      <c r="L36" s="36">
        <f t="shared" si="9"/>
        <v>0.11001487339100414</v>
      </c>
    </row>
    <row r="37" spans="2:12" x14ac:dyDescent="0.25">
      <c r="B37" s="33" t="s">
        <v>26</v>
      </c>
      <c r="C37" s="34">
        <v>1052.7321580810001</v>
      </c>
      <c r="D37" s="34">
        <v>1024.2103361330001</v>
      </c>
      <c r="E37" s="34">
        <v>986.53288531199996</v>
      </c>
      <c r="F37" s="35">
        <f t="shared" si="8"/>
        <v>-2.7093142096078611E-2</v>
      </c>
      <c r="G37" s="36">
        <f t="shared" si="8"/>
        <v>-3.6786829317945337E-2</v>
      </c>
      <c r="H37" s="34">
        <v>532.52746870500005</v>
      </c>
      <c r="I37" s="34">
        <v>561.45844610500001</v>
      </c>
      <c r="J37" s="34">
        <v>508.25260785799998</v>
      </c>
      <c r="K37" s="35">
        <f t="shared" si="9"/>
        <v>5.4327671529046745E-2</v>
      </c>
      <c r="L37" s="36">
        <f t="shared" si="9"/>
        <v>-9.4763626081510316E-2</v>
      </c>
    </row>
    <row r="38" spans="2:12" x14ac:dyDescent="0.25">
      <c r="B38" s="33"/>
      <c r="C38" s="34"/>
      <c r="D38" s="34"/>
      <c r="E38" s="34"/>
      <c r="F38" s="35"/>
      <c r="G38" s="36"/>
      <c r="H38" s="34"/>
      <c r="I38" s="34"/>
      <c r="J38" s="34"/>
      <c r="K38" s="35"/>
      <c r="L38" s="36"/>
    </row>
    <row r="39" spans="2:12" x14ac:dyDescent="0.25">
      <c r="B39" s="29" t="s">
        <v>32</v>
      </c>
      <c r="C39" s="30">
        <f>SUM(C40:C41)</f>
        <v>14467.103160590001</v>
      </c>
      <c r="D39" s="30">
        <f>SUM(D40:D41)</f>
        <v>15367.176561045</v>
      </c>
      <c r="E39" s="30">
        <f>SUM(E40:E41)</f>
        <v>16759.661527746001</v>
      </c>
      <c r="F39" s="31">
        <f t="shared" ref="F39:G41" si="10">(D39-C39)/C39</f>
        <v>6.2215178150308602E-2</v>
      </c>
      <c r="G39" s="32">
        <f t="shared" si="10"/>
        <v>9.0614236204643983E-2</v>
      </c>
      <c r="H39" s="30">
        <f>SUM(H40:H41)</f>
        <v>15312.149640909</v>
      </c>
      <c r="I39" s="30">
        <f>SUM(I40:I41)</f>
        <v>17526.453389964001</v>
      </c>
      <c r="J39" s="30">
        <f>SUM(J40:J41)</f>
        <v>19901.536209510999</v>
      </c>
      <c r="K39" s="31">
        <f t="shared" ref="K39:L41" si="11">(I39-H39)/H39</f>
        <v>0.14461090055828046</v>
      </c>
      <c r="L39" s="32">
        <f t="shared" si="11"/>
        <v>0.13551417201765525</v>
      </c>
    </row>
    <row r="40" spans="2:12" x14ac:dyDescent="0.25">
      <c r="B40" s="33" t="s">
        <v>25</v>
      </c>
      <c r="C40" s="37">
        <f t="shared" ref="C40:E41" si="12">C44+C48</f>
        <v>1144.870207317</v>
      </c>
      <c r="D40" s="37">
        <f t="shared" si="12"/>
        <v>1198.378626166</v>
      </c>
      <c r="E40" s="37">
        <f t="shared" si="12"/>
        <v>1229.9451144930001</v>
      </c>
      <c r="F40" s="35">
        <f t="shared" si="10"/>
        <v>4.6737541519572628E-2</v>
      </c>
      <c r="G40" s="36">
        <f t="shared" si="10"/>
        <v>2.6340997442512389E-2</v>
      </c>
      <c r="H40" s="37">
        <f t="shared" ref="H40:J41" si="13">H44+H48</f>
        <v>8788.3129995750005</v>
      </c>
      <c r="I40" s="37">
        <f t="shared" si="13"/>
        <v>10216.630850919</v>
      </c>
      <c r="J40" s="37">
        <f t="shared" si="13"/>
        <v>11726.541891342</v>
      </c>
      <c r="K40" s="35">
        <f t="shared" si="11"/>
        <v>0.16252469062186026</v>
      </c>
      <c r="L40" s="36">
        <f t="shared" si="11"/>
        <v>0.14778952694441153</v>
      </c>
    </row>
    <row r="41" spans="2:12" x14ac:dyDescent="0.25">
      <c r="B41" s="33" t="s">
        <v>26</v>
      </c>
      <c r="C41" s="37">
        <f t="shared" si="12"/>
        <v>13322.232953273</v>
      </c>
      <c r="D41" s="37">
        <f t="shared" si="12"/>
        <v>14168.797934879</v>
      </c>
      <c r="E41" s="37">
        <f t="shared" si="12"/>
        <v>15529.716413253002</v>
      </c>
      <c r="F41" s="35">
        <f t="shared" si="10"/>
        <v>6.3545276874776152E-2</v>
      </c>
      <c r="G41" s="36">
        <f t="shared" si="10"/>
        <v>9.6050383711370507E-2</v>
      </c>
      <c r="H41" s="37">
        <f t="shared" si="13"/>
        <v>6523.836641334</v>
      </c>
      <c r="I41" s="37">
        <f t="shared" si="13"/>
        <v>7309.8225390449998</v>
      </c>
      <c r="J41" s="37">
        <f t="shared" si="13"/>
        <v>8174.9943181690005</v>
      </c>
      <c r="K41" s="35">
        <f t="shared" si="11"/>
        <v>0.12047908936454925</v>
      </c>
      <c r="L41" s="36">
        <f t="shared" si="11"/>
        <v>0.11835742584758181</v>
      </c>
    </row>
    <row r="42" spans="2:12" x14ac:dyDescent="0.25">
      <c r="B42" s="33"/>
      <c r="C42" s="34"/>
      <c r="D42" s="34"/>
      <c r="E42" s="34"/>
      <c r="F42" s="35"/>
      <c r="G42" s="36"/>
      <c r="H42" s="34"/>
      <c r="I42" s="34"/>
      <c r="J42" s="34"/>
      <c r="K42" s="35"/>
      <c r="L42" s="36"/>
    </row>
    <row r="43" spans="2:12" x14ac:dyDescent="0.25">
      <c r="B43" s="29" t="s">
        <v>33</v>
      </c>
      <c r="C43" s="30">
        <f>SUM(C44:C45)</f>
        <v>5880.4742533019999</v>
      </c>
      <c r="D43" s="30">
        <f>SUM(D44:D45)</f>
        <v>5954.2984947869991</v>
      </c>
      <c r="E43" s="30">
        <f>SUM(E44:E45)</f>
        <v>6139.1875507619998</v>
      </c>
      <c r="F43" s="31">
        <f t="shared" ref="F43:G45" si="14">(D43-C43)/C43</f>
        <v>1.2554130552233178E-2</v>
      </c>
      <c r="G43" s="32">
        <f t="shared" si="14"/>
        <v>3.1051358298021414E-2</v>
      </c>
      <c r="H43" s="30">
        <f>SUM(H44:H45)</f>
        <v>10115.044001533</v>
      </c>
      <c r="I43" s="30">
        <f>SUM(I44:I45)</f>
        <v>11486.796085964001</v>
      </c>
      <c r="J43" s="30">
        <f>SUM(J44:J45)</f>
        <v>13033.634087616001</v>
      </c>
      <c r="K43" s="31">
        <f t="shared" ref="K43:L45" si="15">(I43-H43)/H43</f>
        <v>0.13561503877028139</v>
      </c>
      <c r="L43" s="32">
        <f t="shared" si="15"/>
        <v>0.13466226701300285</v>
      </c>
    </row>
    <row r="44" spans="2:12" x14ac:dyDescent="0.25">
      <c r="B44" s="33" t="s">
        <v>25</v>
      </c>
      <c r="C44" s="34">
        <v>991.40353760999994</v>
      </c>
      <c r="D44" s="34">
        <v>1027.104208661</v>
      </c>
      <c r="E44" s="34">
        <v>1032.2156564950001</v>
      </c>
      <c r="F44" s="35">
        <f t="shared" si="14"/>
        <v>3.601023165306081E-2</v>
      </c>
      <c r="G44" s="36">
        <f t="shared" si="14"/>
        <v>4.9765620575770615E-3</v>
      </c>
      <c r="H44" s="34">
        <v>7185.5873649499999</v>
      </c>
      <c r="I44" s="34">
        <v>8127.5028994980003</v>
      </c>
      <c r="J44" s="34">
        <v>9390.9991865610009</v>
      </c>
      <c r="K44" s="35">
        <f t="shared" si="15"/>
        <v>0.13108400005579149</v>
      </c>
      <c r="L44" s="36">
        <f t="shared" si="15"/>
        <v>0.15545934620842045</v>
      </c>
    </row>
    <row r="45" spans="2:12" x14ac:dyDescent="0.25">
      <c r="B45" s="33" t="s">
        <v>26</v>
      </c>
      <c r="C45" s="34">
        <v>4889.0707156919998</v>
      </c>
      <c r="D45" s="34">
        <v>4927.1942861259995</v>
      </c>
      <c r="E45" s="34">
        <v>5106.9718942669997</v>
      </c>
      <c r="F45" s="35">
        <f t="shared" si="14"/>
        <v>7.7977130319751746E-3</v>
      </c>
      <c r="G45" s="36">
        <f t="shared" si="14"/>
        <v>3.6486811296891263E-2</v>
      </c>
      <c r="H45" s="34">
        <v>2929.4566365830001</v>
      </c>
      <c r="I45" s="34">
        <v>3359.293186466</v>
      </c>
      <c r="J45" s="34">
        <v>3642.6349010550002</v>
      </c>
      <c r="K45" s="35">
        <f t="shared" si="15"/>
        <v>0.1467291048159611</v>
      </c>
      <c r="L45" s="36">
        <f t="shared" si="15"/>
        <v>8.4345634293110858E-2</v>
      </c>
    </row>
    <row r="46" spans="2:12" x14ac:dyDescent="0.25">
      <c r="B46" s="33"/>
      <c r="C46" s="34"/>
      <c r="D46" s="34"/>
      <c r="E46" s="34"/>
      <c r="F46" s="35"/>
      <c r="G46" s="36"/>
      <c r="H46" s="34"/>
      <c r="I46" s="34"/>
      <c r="J46" s="34"/>
      <c r="K46" s="35"/>
      <c r="L46" s="36"/>
    </row>
    <row r="47" spans="2:12" x14ac:dyDescent="0.25">
      <c r="B47" s="29" t="s">
        <v>34</v>
      </c>
      <c r="C47" s="30">
        <f>SUM(C48:C49)</f>
        <v>8586.6289072880008</v>
      </c>
      <c r="D47" s="30">
        <f>SUM(D48:D49)</f>
        <v>9412.8780662579993</v>
      </c>
      <c r="E47" s="30">
        <f>SUM(E48:E49)</f>
        <v>10620.473976984002</v>
      </c>
      <c r="F47" s="31">
        <f t="shared" ref="F47:G49" si="16">(D47-C47)/C47</f>
        <v>9.6225092279079383E-2</v>
      </c>
      <c r="G47" s="32">
        <f t="shared" si="16"/>
        <v>0.12829188928462032</v>
      </c>
      <c r="H47" s="30">
        <f>SUM(H48:H49)</f>
        <v>5197.105639376</v>
      </c>
      <c r="I47" s="30">
        <f>SUM(I48:I49)</f>
        <v>6039.6573040000003</v>
      </c>
      <c r="J47" s="30">
        <f>SUM(J48:J49)</f>
        <v>6867.9021218950002</v>
      </c>
      <c r="K47" s="31">
        <f t="shared" ref="K47:L49" si="17">(I47-H47)/H47</f>
        <v>0.16211940320019411</v>
      </c>
      <c r="L47" s="32">
        <f t="shared" si="17"/>
        <v>0.13713440617673162</v>
      </c>
    </row>
    <row r="48" spans="2:12" x14ac:dyDescent="0.25">
      <c r="B48" s="33" t="s">
        <v>25</v>
      </c>
      <c r="C48" s="34">
        <v>153.46666970699999</v>
      </c>
      <c r="D48" s="34">
        <v>171.274417505</v>
      </c>
      <c r="E48" s="34">
        <v>197.72945799799999</v>
      </c>
      <c r="F48" s="35">
        <f t="shared" si="16"/>
        <v>0.11603658196270714</v>
      </c>
      <c r="G48" s="36">
        <f t="shared" si="16"/>
        <v>0.15445996476518559</v>
      </c>
      <c r="H48" s="34">
        <v>1602.7256346250001</v>
      </c>
      <c r="I48" s="34">
        <v>2089.127951421</v>
      </c>
      <c r="J48" s="34">
        <v>2335.5427047809999</v>
      </c>
      <c r="K48" s="35">
        <f t="shared" si="17"/>
        <v>0.30348445565969034</v>
      </c>
      <c r="L48" s="36">
        <f t="shared" si="17"/>
        <v>0.11795101070395973</v>
      </c>
    </row>
    <row r="49" spans="2:13" x14ac:dyDescent="0.25">
      <c r="B49" s="33" t="s">
        <v>26</v>
      </c>
      <c r="C49" s="34">
        <v>8433.1622375810002</v>
      </c>
      <c r="D49" s="34">
        <v>9241.603648753</v>
      </c>
      <c r="E49" s="34">
        <v>10422.744518986001</v>
      </c>
      <c r="F49" s="35">
        <f t="shared" si="16"/>
        <v>9.586456282903151E-2</v>
      </c>
      <c r="G49" s="36">
        <f t="shared" si="16"/>
        <v>0.12780691697294075</v>
      </c>
      <c r="H49" s="34">
        <v>3594.3800047509999</v>
      </c>
      <c r="I49" s="34">
        <v>3950.5293525789998</v>
      </c>
      <c r="J49" s="34">
        <v>4532.3594171140003</v>
      </c>
      <c r="K49" s="35">
        <f t="shared" si="17"/>
        <v>9.9085057049406802E-2</v>
      </c>
      <c r="L49" s="36">
        <f t="shared" si="17"/>
        <v>0.14727901316697417</v>
      </c>
    </row>
    <row r="50" spans="2:13" x14ac:dyDescent="0.25">
      <c r="B50" s="33"/>
      <c r="C50" s="34"/>
      <c r="D50" s="34"/>
      <c r="E50" s="34"/>
      <c r="F50" s="35"/>
      <c r="G50" s="36"/>
      <c r="H50" s="34"/>
      <c r="I50" s="34"/>
      <c r="J50" s="34"/>
      <c r="K50" s="35"/>
      <c r="L50" s="36"/>
    </row>
    <row r="51" spans="2:13" x14ac:dyDescent="0.25">
      <c r="B51" s="29" t="s">
        <v>35</v>
      </c>
      <c r="C51" s="30">
        <f>SUM(C52:C53)</f>
        <v>3369.541538464</v>
      </c>
      <c r="D51" s="30">
        <f>SUM(D52:D53)</f>
        <v>3862.3319621179999</v>
      </c>
      <c r="E51" s="30">
        <f>SUM(E52:E53)</f>
        <v>4072.487209422</v>
      </c>
      <c r="F51" s="31">
        <f t="shared" ref="F51:G53" si="18">(D51-C51)/C51</f>
        <v>0.14624850829962985</v>
      </c>
      <c r="G51" s="32">
        <f t="shared" si="18"/>
        <v>5.4411492685045276E-2</v>
      </c>
      <c r="H51" s="30">
        <f>SUM(H52:H53)</f>
        <v>7535.1973836230009</v>
      </c>
      <c r="I51" s="30">
        <f>SUM(I52:I53)</f>
        <v>7781.1854076230002</v>
      </c>
      <c r="J51" s="30">
        <f>SUM(J52:J53)</f>
        <v>8005.6335551689999</v>
      </c>
      <c r="K51" s="31">
        <f t="shared" ref="K51:L53" si="19">(I51-H51)/H51</f>
        <v>3.2645199783967134E-2</v>
      </c>
      <c r="L51" s="32">
        <f t="shared" si="19"/>
        <v>2.8844981296309229E-2</v>
      </c>
    </row>
    <row r="52" spans="2:13" x14ac:dyDescent="0.25">
      <c r="B52" s="33" t="s">
        <v>25</v>
      </c>
      <c r="C52" s="34">
        <v>1077.1243204950001</v>
      </c>
      <c r="D52" s="34">
        <v>1096.666093006</v>
      </c>
      <c r="E52" s="34">
        <v>1136.8564174610001</v>
      </c>
      <c r="F52" s="35">
        <f t="shared" si="18"/>
        <v>1.8142541338235965E-2</v>
      </c>
      <c r="G52" s="36">
        <f t="shared" si="18"/>
        <v>3.6647731439236012E-2</v>
      </c>
      <c r="H52" s="34">
        <v>5224.0899785090005</v>
      </c>
      <c r="I52" s="34">
        <v>5465.529870632</v>
      </c>
      <c r="J52" s="34">
        <v>5640.731275825</v>
      </c>
      <c r="K52" s="35">
        <f t="shared" si="19"/>
        <v>4.6216641198034737E-2</v>
      </c>
      <c r="L52" s="36">
        <f t="shared" si="19"/>
        <v>3.2055703534695133E-2</v>
      </c>
    </row>
    <row r="53" spans="2:13" x14ac:dyDescent="0.25">
      <c r="B53" s="33" t="s">
        <v>26</v>
      </c>
      <c r="C53" s="34">
        <v>2292.4172179689999</v>
      </c>
      <c r="D53" s="34">
        <v>2765.6658691120001</v>
      </c>
      <c r="E53" s="34">
        <v>2935.6307919609999</v>
      </c>
      <c r="F53" s="35">
        <f t="shared" si="18"/>
        <v>0.20644089018066339</v>
      </c>
      <c r="G53" s="36">
        <f t="shared" si="18"/>
        <v>6.1455335131850947E-2</v>
      </c>
      <c r="H53" s="34">
        <v>2311.1074051139999</v>
      </c>
      <c r="I53" s="34">
        <v>2315.6555369910002</v>
      </c>
      <c r="J53" s="34">
        <v>2364.9022793439999</v>
      </c>
      <c r="K53" s="35">
        <f t="shared" si="19"/>
        <v>1.9679448332588167E-3</v>
      </c>
      <c r="L53" s="36">
        <f t="shared" si="19"/>
        <v>2.1266868740327294E-2</v>
      </c>
    </row>
    <row r="54" spans="2:13" x14ac:dyDescent="0.25">
      <c r="B54" s="29"/>
      <c r="C54" s="30"/>
      <c r="D54" s="30"/>
      <c r="E54" s="30"/>
      <c r="F54" s="31"/>
      <c r="G54" s="32"/>
      <c r="H54" s="30"/>
      <c r="I54" s="30"/>
      <c r="J54" s="30"/>
      <c r="K54" s="31"/>
      <c r="L54" s="38"/>
    </row>
    <row r="55" spans="2:13" x14ac:dyDescent="0.25">
      <c r="B55" s="29" t="s">
        <v>36</v>
      </c>
      <c r="C55" s="30">
        <f>C51+C39+C27+C23+C19+C15</f>
        <v>31953.782043955995</v>
      </c>
      <c r="D55" s="30">
        <f>D51+D39+D27+D23+D19+D15</f>
        <v>31773.690120233998</v>
      </c>
      <c r="E55" s="30">
        <f>E51+E39+E27+E23+E19+E15</f>
        <v>34645.169145246</v>
      </c>
      <c r="F55" s="31">
        <f t="shared" ref="F55:G57" si="20">(D55-C55)/C55</f>
        <v>-5.6360127722677811E-3</v>
      </c>
      <c r="G55" s="32">
        <f t="shared" si="20"/>
        <v>9.0372852953059996E-2</v>
      </c>
      <c r="H55" s="30">
        <f t="shared" ref="H55:J57" si="21">H51+H39+H27+H23+H19+H15</f>
        <v>39971.191625273997</v>
      </c>
      <c r="I55" s="30">
        <f t="shared" si="21"/>
        <v>41674.127848056996</v>
      </c>
      <c r="J55" s="30">
        <f t="shared" si="21"/>
        <v>47214.598586100998</v>
      </c>
      <c r="K55" s="31">
        <f t="shared" ref="K55:L57" si="22">(I55-H55)/H55</f>
        <v>4.2604089433906776E-2</v>
      </c>
      <c r="L55" s="32">
        <f t="shared" si="22"/>
        <v>0.13294749102475384</v>
      </c>
    </row>
    <row r="56" spans="2:13" x14ac:dyDescent="0.25">
      <c r="B56" s="39" t="s">
        <v>25</v>
      </c>
      <c r="C56" s="34">
        <f>C16+C20+C24+C28+C40+C52</f>
        <v>10367.309439041001</v>
      </c>
      <c r="D56" s="34">
        <f>D16+D20+D24+D28+D40+D52</f>
        <v>8796.0729425979989</v>
      </c>
      <c r="E56" s="34">
        <f>E16+E20+E24+E28+E40+E52</f>
        <v>10325.875653357001</v>
      </c>
      <c r="F56" s="35">
        <f t="shared" si="20"/>
        <v>-0.15155682442795346</v>
      </c>
      <c r="G56" s="36">
        <f t="shared" si="20"/>
        <v>0.1739188295438534</v>
      </c>
      <c r="H56" s="34">
        <f t="shared" si="21"/>
        <v>27413.383008826004</v>
      </c>
      <c r="I56" s="34">
        <f t="shared" si="21"/>
        <v>28208.425362154001</v>
      </c>
      <c r="J56" s="34">
        <f t="shared" si="21"/>
        <v>32877.137670279</v>
      </c>
      <c r="K56" s="35">
        <f t="shared" si="22"/>
        <v>2.9001978817135617E-2</v>
      </c>
      <c r="L56" s="36">
        <f t="shared" si="22"/>
        <v>0.16550772502136205</v>
      </c>
    </row>
    <row r="57" spans="2:13" x14ac:dyDescent="0.25">
      <c r="B57" s="39" t="s">
        <v>26</v>
      </c>
      <c r="C57" s="34">
        <f>C53+C41+C29+C25+C21+C17</f>
        <v>21586.472604915001</v>
      </c>
      <c r="D57" s="34">
        <f>D53+D41+D29+D25+D21+D17</f>
        <v>22977.617177635999</v>
      </c>
      <c r="E57" s="34">
        <f>E53+E41+E29+E25+E21+E17</f>
        <v>24319.293491889002</v>
      </c>
      <c r="F57" s="35">
        <f t="shared" si="20"/>
        <v>6.4445201315765199E-2</v>
      </c>
      <c r="G57" s="36">
        <f t="shared" si="20"/>
        <v>5.8390576528485748E-2</v>
      </c>
      <c r="H57" s="34">
        <f t="shared" si="21"/>
        <v>12557.808616447999</v>
      </c>
      <c r="I57" s="34">
        <f t="shared" si="21"/>
        <v>13465.702485903001</v>
      </c>
      <c r="J57" s="34">
        <f t="shared" si="21"/>
        <v>14337.460915822001</v>
      </c>
      <c r="K57" s="35">
        <f t="shared" si="22"/>
        <v>7.2297157663786818E-2</v>
      </c>
      <c r="L57" s="36">
        <f t="shared" si="22"/>
        <v>6.4739172043317333E-2</v>
      </c>
    </row>
    <row r="58" spans="2:13" ht="15.75" thickBot="1" x14ac:dyDescent="0.3">
      <c r="B58" s="40"/>
      <c r="C58" s="115"/>
      <c r="D58" s="115"/>
      <c r="E58" s="115"/>
      <c r="F58" s="115"/>
      <c r="G58" s="116"/>
      <c r="H58" s="115"/>
      <c r="I58" s="115"/>
      <c r="J58" s="115"/>
      <c r="K58" s="115"/>
      <c r="L58" s="116"/>
    </row>
    <row r="59" spans="2:13" ht="15.75" thickBot="1" x14ac:dyDescent="0.3">
      <c r="B59" s="41"/>
      <c r="C59" s="115"/>
      <c r="D59" s="117"/>
      <c r="E59" s="117"/>
      <c r="F59" s="117"/>
      <c r="G59" s="118"/>
      <c r="H59" s="118"/>
      <c r="I59" s="118"/>
      <c r="J59" s="118"/>
      <c r="K59" s="118"/>
      <c r="L59" s="118"/>
    </row>
    <row r="60" spans="2:13" ht="15.75" thickBot="1" x14ac:dyDescent="0.3">
      <c r="B60" s="41"/>
      <c r="C60" s="119"/>
      <c r="D60" s="120" t="s">
        <v>64</v>
      </c>
      <c r="E60" s="120" t="s">
        <v>65</v>
      </c>
      <c r="F60" s="120" t="s">
        <v>66</v>
      </c>
      <c r="H60" s="121"/>
      <c r="I60" s="121"/>
      <c r="J60" s="121"/>
      <c r="K60" s="121"/>
      <c r="L60" s="118"/>
    </row>
    <row r="61" spans="2:13" x14ac:dyDescent="0.25">
      <c r="B61" s="42" t="s">
        <v>37</v>
      </c>
      <c r="C61" s="122"/>
      <c r="D61" s="50">
        <f>C55-H55</f>
        <v>-8017.4095813180029</v>
      </c>
      <c r="E61" s="50">
        <f>D55-I55</f>
        <v>-9900.4377278229986</v>
      </c>
      <c r="F61" s="74">
        <f>E55-J55</f>
        <v>-12569.429440854998</v>
      </c>
      <c r="H61" s="121"/>
      <c r="I61" s="121"/>
      <c r="J61" s="121"/>
      <c r="K61" s="121"/>
      <c r="L61" s="121"/>
      <c r="M61" s="121"/>
    </row>
    <row r="62" spans="2:13" x14ac:dyDescent="0.25">
      <c r="B62" s="39" t="s">
        <v>25</v>
      </c>
      <c r="C62" s="118"/>
      <c r="D62" s="58">
        <f t="shared" ref="D62:F63" si="23">C56-H56</f>
        <v>-17046.073569785003</v>
      </c>
      <c r="E62" s="58">
        <f t="shared" si="23"/>
        <v>-19412.352419556002</v>
      </c>
      <c r="F62" s="75">
        <f t="shared" si="23"/>
        <v>-22551.262016921999</v>
      </c>
      <c r="G62" s="118"/>
      <c r="H62" s="121"/>
      <c r="I62" s="121"/>
      <c r="J62" s="121"/>
      <c r="K62" s="121"/>
      <c r="L62" s="121"/>
      <c r="M62" s="121"/>
    </row>
    <row r="63" spans="2:13" x14ac:dyDescent="0.25">
      <c r="B63" s="39" t="s">
        <v>26</v>
      </c>
      <c r="C63" s="118"/>
      <c r="D63" s="58">
        <f t="shared" si="23"/>
        <v>9028.6639884670021</v>
      </c>
      <c r="E63" s="58">
        <f t="shared" si="23"/>
        <v>9511.9146917329981</v>
      </c>
      <c r="F63" s="75">
        <f t="shared" si="23"/>
        <v>9981.8325760670014</v>
      </c>
      <c r="G63" s="118"/>
      <c r="H63" s="121"/>
      <c r="I63" s="121"/>
      <c r="J63" s="121"/>
      <c r="K63" s="121"/>
      <c r="L63" s="121"/>
      <c r="M63" s="121"/>
    </row>
    <row r="64" spans="2:13" x14ac:dyDescent="0.25">
      <c r="B64" s="39"/>
      <c r="C64" s="118"/>
      <c r="D64" s="58"/>
      <c r="E64" s="58"/>
      <c r="F64" s="75"/>
      <c r="G64" s="118"/>
      <c r="H64" s="121"/>
      <c r="I64" s="121"/>
      <c r="J64" s="121"/>
      <c r="K64" s="121"/>
      <c r="L64" s="121"/>
      <c r="M64" s="121"/>
    </row>
    <row r="65" spans="2:13" x14ac:dyDescent="0.25">
      <c r="B65" s="29" t="s">
        <v>38</v>
      </c>
      <c r="C65" s="118"/>
      <c r="D65" s="76">
        <f t="shared" ref="D65:F67" si="24">C55/H55</f>
        <v>0.79942030108883344</v>
      </c>
      <c r="E65" s="76">
        <f t="shared" si="24"/>
        <v>0.76243203543647542</v>
      </c>
      <c r="F65" s="77">
        <f t="shared" si="24"/>
        <v>0.73378086826401234</v>
      </c>
      <c r="G65" s="118"/>
      <c r="H65" s="121"/>
      <c r="I65" s="121"/>
      <c r="J65" s="121"/>
      <c r="K65" s="121"/>
      <c r="L65" s="121"/>
      <c r="M65" s="121"/>
    </row>
    <row r="66" spans="2:13" x14ac:dyDescent="0.25">
      <c r="B66" s="39" t="s">
        <v>25</v>
      </c>
      <c r="C66" s="118"/>
      <c r="D66" s="76">
        <f t="shared" si="24"/>
        <v>0.37818424073027196</v>
      </c>
      <c r="E66" s="76">
        <f t="shared" si="24"/>
        <v>0.31182431595062737</v>
      </c>
      <c r="F66" s="77">
        <f t="shared" si="24"/>
        <v>0.31407465445787924</v>
      </c>
      <c r="G66" s="118"/>
      <c r="H66" s="121"/>
      <c r="I66" s="121"/>
      <c r="J66" s="121"/>
      <c r="K66" s="121"/>
      <c r="L66" s="121"/>
      <c r="M66" s="121"/>
    </row>
    <row r="67" spans="2:13" ht="15.75" thickBot="1" x14ac:dyDescent="0.3">
      <c r="B67" s="45" t="s">
        <v>26</v>
      </c>
      <c r="C67" s="123"/>
      <c r="D67" s="79">
        <f t="shared" si="24"/>
        <v>1.7189681149178699</v>
      </c>
      <c r="E67" s="79">
        <f t="shared" si="24"/>
        <v>1.7063808740532362</v>
      </c>
      <c r="F67" s="80">
        <f t="shared" si="24"/>
        <v>1.6962064367374576</v>
      </c>
      <c r="G67" s="118"/>
      <c r="H67" s="121"/>
      <c r="I67" s="121"/>
      <c r="J67" s="121"/>
      <c r="K67" s="121"/>
      <c r="L67" s="121"/>
      <c r="M67" s="121"/>
    </row>
    <row r="68" spans="2:13" x14ac:dyDescent="0.25">
      <c r="H68" s="121"/>
      <c r="I68" s="121"/>
      <c r="J68" s="121"/>
      <c r="K68" s="121"/>
    </row>
  </sheetData>
  <mergeCells count="2">
    <mergeCell ref="B7:L7"/>
    <mergeCell ref="B9:L9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3BEFA-E95F-4331-A882-E2FBB5C0BD95}">
  <sheetPr>
    <pageSetUpPr fitToPage="1"/>
  </sheetPr>
  <dimension ref="B4:M53"/>
  <sheetViews>
    <sheetView tabSelected="1" workbookViewId="0">
      <selection activeCell="B8" sqref="B8:L8"/>
    </sheetView>
  </sheetViews>
  <sheetFormatPr baseColWidth="10" defaultRowHeight="15" x14ac:dyDescent="0.25"/>
  <cols>
    <col min="1" max="1" width="3.7109375" customWidth="1"/>
    <col min="2" max="2" width="32.85546875" customWidth="1"/>
    <col min="3" max="12" width="11.7109375" customWidth="1"/>
  </cols>
  <sheetData>
    <row r="4" spans="2:13" x14ac:dyDescent="0.25">
      <c r="H4" s="121"/>
    </row>
    <row r="7" spans="2:13" ht="12.75" customHeight="1" x14ac:dyDescent="0.25"/>
    <row r="8" spans="2:13" ht="21.75" customHeight="1" x14ac:dyDescent="0.25">
      <c r="B8" s="158" t="s">
        <v>39</v>
      </c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24"/>
    </row>
    <row r="9" spans="2:13" ht="18.75" x14ac:dyDescent="0.25">
      <c r="B9" s="159" t="s">
        <v>67</v>
      </c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25"/>
    </row>
    <row r="10" spans="2:13" ht="16.5" thickBot="1" x14ac:dyDescent="0.3">
      <c r="B10" s="126"/>
      <c r="C10" s="127"/>
      <c r="D10" s="47"/>
      <c r="E10" s="128"/>
      <c r="F10" s="128"/>
      <c r="G10" s="22"/>
      <c r="H10" s="85"/>
      <c r="I10" s="47"/>
      <c r="J10" s="47"/>
      <c r="K10" s="47"/>
      <c r="L10" s="47"/>
      <c r="M10" s="47"/>
    </row>
    <row r="11" spans="2:13" ht="15.75" thickBot="1" x14ac:dyDescent="0.3">
      <c r="B11" s="129" t="s">
        <v>20</v>
      </c>
      <c r="C11" s="160" t="s">
        <v>40</v>
      </c>
      <c r="D11" s="161"/>
      <c r="E11" s="161"/>
      <c r="F11" s="161"/>
      <c r="G11" s="162"/>
      <c r="H11" s="160" t="s">
        <v>21</v>
      </c>
      <c r="I11" s="161"/>
      <c r="J11" s="161"/>
      <c r="K11" s="161"/>
      <c r="L11" s="162"/>
      <c r="M11" s="130"/>
    </row>
    <row r="12" spans="2:13" x14ac:dyDescent="0.25">
      <c r="B12" s="48"/>
      <c r="C12" s="41"/>
      <c r="D12" s="131" t="s">
        <v>22</v>
      </c>
      <c r="E12" s="132"/>
      <c r="F12" s="131" t="s">
        <v>41</v>
      </c>
      <c r="G12" s="133"/>
      <c r="H12" s="41"/>
      <c r="I12" s="131" t="s">
        <v>22</v>
      </c>
      <c r="J12" s="132"/>
      <c r="K12" s="131" t="s">
        <v>41</v>
      </c>
      <c r="L12" s="133"/>
      <c r="M12" s="131"/>
    </row>
    <row r="13" spans="2:13" ht="15.75" thickBot="1" x14ac:dyDescent="0.3">
      <c r="B13" s="134"/>
      <c r="C13" s="135" t="s">
        <v>68</v>
      </c>
      <c r="D13" s="135" t="s">
        <v>69</v>
      </c>
      <c r="E13" s="135" t="s">
        <v>70</v>
      </c>
      <c r="F13" s="101" t="s">
        <v>42</v>
      </c>
      <c r="G13" s="101" t="s">
        <v>43</v>
      </c>
      <c r="H13" s="135" t="s">
        <v>68</v>
      </c>
      <c r="I13" s="135" t="s">
        <v>69</v>
      </c>
      <c r="J13" s="135" t="s">
        <v>70</v>
      </c>
      <c r="K13" s="101" t="s">
        <v>42</v>
      </c>
      <c r="L13" s="101" t="s">
        <v>43</v>
      </c>
      <c r="M13" s="124"/>
    </row>
    <row r="14" spans="2:13" ht="8.25" customHeight="1" x14ac:dyDescent="0.25">
      <c r="B14" s="136"/>
      <c r="C14" s="137"/>
      <c r="D14" s="137"/>
      <c r="E14" s="137"/>
      <c r="F14" s="137"/>
      <c r="G14" s="138"/>
      <c r="H14" s="137"/>
      <c r="I14" s="137"/>
      <c r="J14" s="137"/>
      <c r="K14" s="139"/>
      <c r="L14" s="138"/>
      <c r="M14" s="69"/>
    </row>
    <row r="15" spans="2:13" x14ac:dyDescent="0.25">
      <c r="B15" s="49"/>
      <c r="C15" s="27"/>
      <c r="D15" s="27"/>
      <c r="E15" s="27"/>
      <c r="F15" s="27"/>
      <c r="G15" s="28"/>
      <c r="H15" s="27"/>
      <c r="I15" s="27"/>
      <c r="J15" s="27"/>
      <c r="K15" s="27"/>
      <c r="L15" s="28"/>
      <c r="M15" s="69"/>
    </row>
    <row r="16" spans="2:13" ht="19.5" customHeight="1" x14ac:dyDescent="0.25">
      <c r="B16" s="29" t="s">
        <v>44</v>
      </c>
      <c r="C16" s="50">
        <f>SUM(C17:C18)</f>
        <v>4222.1294294319996</v>
      </c>
      <c r="D16" s="50">
        <f>SUM(D17:D18)</f>
        <v>3065.002173287</v>
      </c>
      <c r="E16" s="50">
        <f>SUM(E17:E18)</f>
        <v>4116.7009997989999</v>
      </c>
      <c r="F16" s="51">
        <f>(D16-C16)/C16</f>
        <v>-0.27406247853957127</v>
      </c>
      <c r="G16" s="52">
        <f t="shared" ref="F16:G18" si="0">(E16-D16)/D16</f>
        <v>0.34313151086092919</v>
      </c>
      <c r="H16" s="50">
        <f>SUM(H17:H18)</f>
        <v>2357.2944120030002</v>
      </c>
      <c r="I16" s="50">
        <f>SUM(I17:I18)</f>
        <v>2129.2654014059999</v>
      </c>
      <c r="J16" s="50">
        <f>SUM(J17:J18)</f>
        <v>3238.5313416710001</v>
      </c>
      <c r="K16" s="51">
        <f t="shared" ref="K16:L18" si="1">(I16-H16)/H16</f>
        <v>-9.673336068499111E-2</v>
      </c>
      <c r="L16" s="52">
        <f t="shared" si="1"/>
        <v>0.52096180191183683</v>
      </c>
      <c r="M16" s="51"/>
    </row>
    <row r="17" spans="2:13" ht="19.5" customHeight="1" x14ac:dyDescent="0.25">
      <c r="B17" s="39" t="s">
        <v>25</v>
      </c>
      <c r="C17" s="58">
        <v>4191.908974248</v>
      </c>
      <c r="D17" s="58">
        <v>3034.5868369459999</v>
      </c>
      <c r="E17" s="58">
        <v>4090.6951843040001</v>
      </c>
      <c r="F17" s="53">
        <f t="shared" si="0"/>
        <v>-0.2760847490753579</v>
      </c>
      <c r="G17" s="52">
        <f t="shared" si="0"/>
        <v>0.34802376867253032</v>
      </c>
      <c r="H17" s="58">
        <v>2226.5986862270001</v>
      </c>
      <c r="I17" s="58">
        <v>2030.691938514</v>
      </c>
      <c r="J17" s="58">
        <v>3152.6781889570002</v>
      </c>
      <c r="K17" s="53">
        <f t="shared" si="1"/>
        <v>-8.7984758512979572E-2</v>
      </c>
      <c r="L17" s="54">
        <f t="shared" si="1"/>
        <v>0.55251425839806922</v>
      </c>
      <c r="M17" s="53"/>
    </row>
    <row r="18" spans="2:13" ht="19.5" customHeight="1" x14ac:dyDescent="0.25">
      <c r="B18" s="39" t="s">
        <v>26</v>
      </c>
      <c r="C18" s="58">
        <v>30.220455183999999</v>
      </c>
      <c r="D18" s="58">
        <v>30.415336341</v>
      </c>
      <c r="E18" s="58">
        <v>26.005815495</v>
      </c>
      <c r="F18" s="53">
        <f>(D18-C18)/C18</f>
        <v>6.4486506180482517E-3</v>
      </c>
      <c r="G18" s="52">
        <f t="shared" si="0"/>
        <v>-0.14497688917731766</v>
      </c>
      <c r="H18" s="58">
        <v>130.69572577599999</v>
      </c>
      <c r="I18" s="58">
        <v>98.573462891999995</v>
      </c>
      <c r="J18" s="58">
        <v>85.853152714000004</v>
      </c>
      <c r="K18" s="53">
        <f t="shared" si="1"/>
        <v>-0.24577898545094343</v>
      </c>
      <c r="L18" s="54">
        <f t="shared" si="1"/>
        <v>-0.12904396178043109</v>
      </c>
      <c r="M18" s="53"/>
    </row>
    <row r="19" spans="2:13" x14ac:dyDescent="0.25">
      <c r="B19" s="49"/>
      <c r="C19" s="50"/>
      <c r="D19" s="50"/>
      <c r="E19" s="50"/>
      <c r="F19" s="55"/>
      <c r="G19" s="56"/>
      <c r="H19" s="50"/>
      <c r="I19" s="50"/>
      <c r="J19" s="50"/>
      <c r="K19" s="55"/>
      <c r="L19" s="57"/>
      <c r="M19" s="55"/>
    </row>
    <row r="20" spans="2:13" ht="19.5" customHeight="1" x14ac:dyDescent="0.25">
      <c r="B20" s="29" t="s">
        <v>45</v>
      </c>
      <c r="C20" s="50">
        <f>SUM(C21:C22)</f>
        <v>1814.0575160450001</v>
      </c>
      <c r="D20" s="50">
        <f>SUM(D21:D22)</f>
        <v>1155.5302028849999</v>
      </c>
      <c r="E20" s="50">
        <f>SUM(E21:E22)</f>
        <v>1723.164899595</v>
      </c>
      <c r="F20" s="51">
        <f>(D20-C20)/C20</f>
        <v>-0.36301346971385917</v>
      </c>
      <c r="G20" s="52">
        <f>(E20-D20)/D20</f>
        <v>0.49123311125299246</v>
      </c>
      <c r="H20" s="50">
        <f>SUM(H21:H22)</f>
        <v>7608.1261287470006</v>
      </c>
      <c r="I20" s="50">
        <f>SUM(I21:I22)</f>
        <v>6370.3162268160004</v>
      </c>
      <c r="J20" s="50">
        <f>SUM(J21:J22)</f>
        <v>8502.4714150060008</v>
      </c>
      <c r="K20" s="51">
        <f>(I20-H20)/H20</f>
        <v>-0.16269576515746564</v>
      </c>
      <c r="L20" s="52">
        <f>(J20-I20)/I20</f>
        <v>0.33470162426390099</v>
      </c>
      <c r="M20" s="51"/>
    </row>
    <row r="21" spans="2:13" ht="19.5" customHeight="1" x14ac:dyDescent="0.25">
      <c r="B21" s="39" t="s">
        <v>25</v>
      </c>
      <c r="C21" s="58">
        <v>1814.0575160450001</v>
      </c>
      <c r="D21" s="58">
        <v>1155.5302028849999</v>
      </c>
      <c r="E21" s="58">
        <v>1723.164899595</v>
      </c>
      <c r="F21" s="53">
        <f>(D21-C21)/C21</f>
        <v>-0.36301346971385917</v>
      </c>
      <c r="G21" s="54">
        <f>(E21-D21)/D21</f>
        <v>0.49123311125299246</v>
      </c>
      <c r="H21" s="58">
        <v>7608.1261287470006</v>
      </c>
      <c r="I21" s="58">
        <v>6370.3162268160004</v>
      </c>
      <c r="J21" s="58">
        <v>8502.4714150060008</v>
      </c>
      <c r="K21" s="53">
        <f>(I21-H21)/H21</f>
        <v>-0.16269576515746564</v>
      </c>
      <c r="L21" s="54">
        <f>(J21-I21)/I21</f>
        <v>0.33470162426390099</v>
      </c>
      <c r="M21" s="53"/>
    </row>
    <row r="22" spans="2:13" ht="19.5" customHeight="1" x14ac:dyDescent="0.25">
      <c r="B22" s="39" t="s">
        <v>26</v>
      </c>
      <c r="C22" s="58">
        <v>0</v>
      </c>
      <c r="D22" s="58">
        <v>0</v>
      </c>
      <c r="E22" s="58">
        <v>0</v>
      </c>
      <c r="F22" s="53" t="s">
        <v>46</v>
      </c>
      <c r="G22" s="54"/>
      <c r="H22" s="58">
        <v>0</v>
      </c>
      <c r="I22" s="58">
        <v>0</v>
      </c>
      <c r="J22" s="58">
        <v>0</v>
      </c>
      <c r="K22" s="53" t="s">
        <v>46</v>
      </c>
      <c r="L22" s="54" t="s">
        <v>46</v>
      </c>
      <c r="M22" s="53"/>
    </row>
    <row r="23" spans="2:13" x14ac:dyDescent="0.25">
      <c r="B23" s="49"/>
      <c r="C23" s="50"/>
      <c r="D23" s="50"/>
      <c r="E23" s="50"/>
      <c r="F23" s="55"/>
      <c r="G23" s="56"/>
      <c r="H23" s="50"/>
      <c r="I23" s="50"/>
      <c r="J23" s="50"/>
      <c r="K23" s="55"/>
      <c r="L23" s="57"/>
      <c r="M23" s="55"/>
    </row>
    <row r="24" spans="2:13" ht="19.5" customHeight="1" x14ac:dyDescent="0.25">
      <c r="B24" s="29" t="s">
        <v>47</v>
      </c>
      <c r="C24" s="50">
        <f>SUM(C25:C26)</f>
        <v>1084.050662201</v>
      </c>
      <c r="D24" s="50">
        <f>SUM(D25:D26)</f>
        <v>1205.766004389</v>
      </c>
      <c r="E24" s="50">
        <f>SUM(E25:E26)</f>
        <v>976.84991007100007</v>
      </c>
      <c r="F24" s="51">
        <f>(D24-C24)/C24</f>
        <v>0.11227827852701601</v>
      </c>
      <c r="G24" s="52">
        <f>(E24-D24)/D24</f>
        <v>-0.18985117633499632</v>
      </c>
      <c r="H24" s="50">
        <f>SUM(H25:H26)</f>
        <v>582.56372013999999</v>
      </c>
      <c r="I24" s="50">
        <f>SUM(I25:I26)</f>
        <v>644.52286463899998</v>
      </c>
      <c r="J24" s="50">
        <f>SUM(J25:J26)</f>
        <v>706.19310615999996</v>
      </c>
      <c r="K24" s="51">
        <f>(I24-H24)/H24</f>
        <v>0.10635599567393272</v>
      </c>
      <c r="L24" s="52">
        <f>(J24-I24)/I24</f>
        <v>9.568355896193341E-2</v>
      </c>
      <c r="M24" s="51"/>
    </row>
    <row r="25" spans="2:13" ht="19.5" customHeight="1" x14ac:dyDescent="0.25">
      <c r="B25" s="39" t="s">
        <v>25</v>
      </c>
      <c r="C25" s="58">
        <v>1084.050662201</v>
      </c>
      <c r="D25" s="58">
        <v>1205.766004389</v>
      </c>
      <c r="E25" s="58">
        <v>976.84991007100007</v>
      </c>
      <c r="F25" s="53">
        <f>(D25-C25)/C25</f>
        <v>0.11227827852701601</v>
      </c>
      <c r="G25" s="54">
        <f>(E25-D25)/D25</f>
        <v>-0.18985117633499632</v>
      </c>
      <c r="H25" s="58">
        <v>582.56372013999999</v>
      </c>
      <c r="I25" s="58">
        <v>644.52286463899998</v>
      </c>
      <c r="J25" s="58">
        <v>706.19310615999996</v>
      </c>
      <c r="K25" s="53">
        <f>(I25-H25)/H25</f>
        <v>0.10635599567393272</v>
      </c>
      <c r="L25" s="54">
        <f>(J25-I25)/I25</f>
        <v>9.568355896193341E-2</v>
      </c>
      <c r="M25" s="53"/>
    </row>
    <row r="26" spans="2:13" ht="19.5" customHeight="1" x14ac:dyDescent="0.25">
      <c r="B26" s="39" t="s">
        <v>26</v>
      </c>
      <c r="C26" s="58">
        <v>0</v>
      </c>
      <c r="D26" s="58">
        <v>0</v>
      </c>
      <c r="E26" s="58">
        <v>0</v>
      </c>
      <c r="F26" s="53" t="s">
        <v>46</v>
      </c>
      <c r="G26" s="54" t="s">
        <v>46</v>
      </c>
      <c r="H26" s="58">
        <v>0</v>
      </c>
      <c r="I26" s="58">
        <v>0</v>
      </c>
      <c r="J26" s="58">
        <v>0</v>
      </c>
      <c r="K26" s="53" t="s">
        <v>46</v>
      </c>
      <c r="L26" s="54" t="s">
        <v>46</v>
      </c>
      <c r="M26" s="53"/>
    </row>
    <row r="27" spans="2:13" x14ac:dyDescent="0.25">
      <c r="B27" s="49"/>
      <c r="C27" s="50"/>
      <c r="D27" s="50"/>
      <c r="E27" s="50"/>
      <c r="F27" s="55"/>
      <c r="G27" s="56"/>
      <c r="H27" s="50"/>
      <c r="I27" s="50"/>
      <c r="J27" s="50"/>
      <c r="K27" s="55"/>
      <c r="L27" s="57"/>
      <c r="M27" s="55"/>
    </row>
    <row r="28" spans="2:13" ht="19.5" customHeight="1" x14ac:dyDescent="0.25">
      <c r="B28" s="29" t="s">
        <v>48</v>
      </c>
      <c r="C28" s="50">
        <f>SUM(C29:C30)</f>
        <v>9282.7166412130009</v>
      </c>
      <c r="D28" s="50">
        <f>SUM(D29:D30)</f>
        <v>10447.0007611</v>
      </c>
      <c r="E28" s="50">
        <f>SUM(E29:E30)</f>
        <v>11601.449093737001</v>
      </c>
      <c r="F28" s="51">
        <f t="shared" ref="F28:G30" si="2">(D28-C28)/C28</f>
        <v>0.1254249337653873</v>
      </c>
      <c r="G28" s="52">
        <f t="shared" si="2"/>
        <v>0.11050524059839785</v>
      </c>
      <c r="H28" s="50">
        <f>SUM(H29:H30)</f>
        <v>15720.785253381</v>
      </c>
      <c r="I28" s="50">
        <f>SUM(I29:I30)</f>
        <v>16376.269206464</v>
      </c>
      <c r="J28" s="50">
        <f>SUM(J29:J30)</f>
        <v>17363.879363872999</v>
      </c>
      <c r="K28" s="51">
        <f t="shared" ref="K28:L30" si="3">(I28-H28)/H28</f>
        <v>4.1695369698026216E-2</v>
      </c>
      <c r="L28" s="52">
        <f t="shared" si="3"/>
        <v>6.0307396328045951E-2</v>
      </c>
      <c r="M28" s="51"/>
    </row>
    <row r="29" spans="2:13" ht="19.5" customHeight="1" x14ac:dyDescent="0.25">
      <c r="B29" s="39" t="s">
        <v>25</v>
      </c>
      <c r="C29" s="58">
        <v>1148.1946283059999</v>
      </c>
      <c r="D29" s="58">
        <v>1201.5110488390001</v>
      </c>
      <c r="E29" s="58">
        <v>1306.6390010719999</v>
      </c>
      <c r="F29" s="53">
        <f t="shared" si="2"/>
        <v>4.6435002584588866E-2</v>
      </c>
      <c r="G29" s="54">
        <f t="shared" si="2"/>
        <v>8.7496450685645571E-2</v>
      </c>
      <c r="H29" s="58">
        <v>6766.1443995159998</v>
      </c>
      <c r="I29" s="58">
        <v>6912.4614480749997</v>
      </c>
      <c r="J29" s="58">
        <v>7249.3733622210002</v>
      </c>
      <c r="K29" s="53">
        <f t="shared" si="3"/>
        <v>2.1624878205299066E-2</v>
      </c>
      <c r="L29" s="54">
        <f t="shared" si="3"/>
        <v>4.8739789245381561E-2</v>
      </c>
      <c r="M29" s="53"/>
    </row>
    <row r="30" spans="2:13" ht="19.5" customHeight="1" x14ac:dyDescent="0.25">
      <c r="B30" s="39" t="s">
        <v>26</v>
      </c>
      <c r="C30" s="58">
        <v>8134.5220129070003</v>
      </c>
      <c r="D30" s="58">
        <v>9245.489712261</v>
      </c>
      <c r="E30" s="58">
        <v>10294.810092665</v>
      </c>
      <c r="F30" s="53">
        <f t="shared" si="2"/>
        <v>0.13657442903113834</v>
      </c>
      <c r="G30" s="54">
        <f t="shared" si="2"/>
        <v>0.11349538132224987</v>
      </c>
      <c r="H30" s="58">
        <v>8954.6408538649994</v>
      </c>
      <c r="I30" s="58">
        <v>9463.807758388999</v>
      </c>
      <c r="J30" s="58">
        <v>10114.506001652</v>
      </c>
      <c r="K30" s="53">
        <f t="shared" si="3"/>
        <v>5.6860672899486882E-2</v>
      </c>
      <c r="L30" s="54">
        <f t="shared" si="3"/>
        <v>6.8756494201417287E-2</v>
      </c>
      <c r="M30" s="53"/>
    </row>
    <row r="31" spans="2:13" x14ac:dyDescent="0.25">
      <c r="B31" s="49"/>
      <c r="C31" s="50"/>
      <c r="D31" s="50"/>
      <c r="E31" s="50"/>
      <c r="F31" s="55"/>
      <c r="G31" s="56"/>
      <c r="H31" s="50"/>
      <c r="I31" s="50"/>
      <c r="J31" s="50"/>
      <c r="K31" s="55"/>
      <c r="L31" s="57"/>
      <c r="M31" s="55"/>
    </row>
    <row r="32" spans="2:13" ht="19.5" customHeight="1" x14ac:dyDescent="0.25">
      <c r="B32" s="29" t="s">
        <v>49</v>
      </c>
      <c r="C32" s="50">
        <f>SUM(C33:C34)</f>
        <v>5979.5656352899996</v>
      </c>
      <c r="D32" s="50">
        <f>SUM(D33:D34)</f>
        <v>6008.8508842040001</v>
      </c>
      <c r="E32" s="50">
        <f>SUM(E33:E34)</f>
        <v>6034.1962978890006</v>
      </c>
      <c r="F32" s="51">
        <f t="shared" ref="F32:G34" si="4">(D32-C32)/C32</f>
        <v>4.8975545549940578E-3</v>
      </c>
      <c r="G32" s="52">
        <f t="shared" si="4"/>
        <v>4.218013422770772E-3</v>
      </c>
      <c r="H32" s="50">
        <f>SUM(H33:H34)</f>
        <v>8151.0256726780008</v>
      </c>
      <c r="I32" s="50">
        <f>SUM(I33:I34)</f>
        <v>10153.058171409</v>
      </c>
      <c r="J32" s="50">
        <f>SUM(J33:J34)</f>
        <v>11223.204552821</v>
      </c>
      <c r="K32" s="51">
        <f t="shared" ref="K32:L34" si="5">(I32-H32)/H32</f>
        <v>0.24561724856808559</v>
      </c>
      <c r="L32" s="52">
        <f t="shared" si="5"/>
        <v>0.10540138383384139</v>
      </c>
      <c r="M32" s="51"/>
    </row>
    <row r="33" spans="2:13" ht="19.5" customHeight="1" x14ac:dyDescent="0.25">
      <c r="B33" s="39" t="s">
        <v>25</v>
      </c>
      <c r="C33" s="58">
        <v>742.27771189700002</v>
      </c>
      <c r="D33" s="58">
        <v>735.97126665200005</v>
      </c>
      <c r="E33" s="58">
        <v>669.574743324</v>
      </c>
      <c r="F33" s="53">
        <f t="shared" si="4"/>
        <v>-8.4960724859741692E-3</v>
      </c>
      <c r="G33" s="54">
        <f t="shared" si="4"/>
        <v>-9.0216189593982185E-2</v>
      </c>
      <c r="H33" s="58">
        <v>6098.9793408630003</v>
      </c>
      <c r="I33" s="58">
        <v>7682.918112067</v>
      </c>
      <c r="J33" s="58">
        <v>8698.054398829001</v>
      </c>
      <c r="K33" s="53">
        <f t="shared" si="5"/>
        <v>0.2597055478761261</v>
      </c>
      <c r="L33" s="54">
        <f t="shared" si="5"/>
        <v>0.13212899993917679</v>
      </c>
      <c r="M33" s="53"/>
    </row>
    <row r="34" spans="2:13" ht="19.5" customHeight="1" x14ac:dyDescent="0.25">
      <c r="B34" s="39" t="s">
        <v>26</v>
      </c>
      <c r="C34" s="58">
        <v>5237.2879233929998</v>
      </c>
      <c r="D34" s="58">
        <v>5272.8796175520001</v>
      </c>
      <c r="E34" s="58">
        <v>5364.6215545650002</v>
      </c>
      <c r="F34" s="53">
        <f t="shared" si="4"/>
        <v>6.7958253736682267E-3</v>
      </c>
      <c r="G34" s="54">
        <f t="shared" si="4"/>
        <v>1.7398830177653937E-2</v>
      </c>
      <c r="H34" s="58">
        <v>2052.046331815</v>
      </c>
      <c r="I34" s="58">
        <v>2470.1400593419999</v>
      </c>
      <c r="J34" s="58">
        <v>2525.150153992</v>
      </c>
      <c r="K34" s="53">
        <f t="shared" si="5"/>
        <v>0.20374477956216663</v>
      </c>
      <c r="L34" s="54">
        <f t="shared" si="5"/>
        <v>2.2270030576587562E-2</v>
      </c>
      <c r="M34" s="53"/>
    </row>
    <row r="35" spans="2:13" x14ac:dyDescent="0.25">
      <c r="B35" s="49"/>
      <c r="C35" s="50"/>
      <c r="D35" s="50"/>
      <c r="E35" s="50"/>
      <c r="F35" s="55"/>
      <c r="G35" s="56"/>
      <c r="H35" s="50"/>
      <c r="I35" s="50"/>
      <c r="J35" s="50"/>
      <c r="K35" s="55"/>
      <c r="L35" s="57"/>
      <c r="M35" s="55"/>
    </row>
    <row r="36" spans="2:13" ht="19.5" customHeight="1" x14ac:dyDescent="0.25">
      <c r="B36" s="29" t="s">
        <v>50</v>
      </c>
      <c r="C36" s="50">
        <f>SUM(C37:C38)</f>
        <v>9571.2621597750003</v>
      </c>
      <c r="D36" s="50">
        <f>SUM(D37:D38)</f>
        <v>9891.5400943690001</v>
      </c>
      <c r="E36" s="50">
        <f>SUM(E37:E38)</f>
        <v>10192.807944155</v>
      </c>
      <c r="F36" s="51">
        <f t="shared" ref="F36:G38" si="6">(D36-C36)/C36</f>
        <v>3.346245555158097E-2</v>
      </c>
      <c r="G36" s="52">
        <f t="shared" si="6"/>
        <v>3.0457122643369132E-2</v>
      </c>
      <c r="H36" s="50">
        <f>SUM(H37:H38)</f>
        <v>5551.3964383249995</v>
      </c>
      <c r="I36" s="50">
        <f>SUM(I37:I38)</f>
        <v>6000.6959773229992</v>
      </c>
      <c r="J36" s="50">
        <f>SUM(J37:J38)</f>
        <v>6180.3188065699997</v>
      </c>
      <c r="K36" s="51">
        <f t="shared" ref="K36:L38" si="7">(I36-H36)/H36</f>
        <v>8.0934507918797638E-2</v>
      </c>
      <c r="L36" s="52">
        <f t="shared" si="7"/>
        <v>2.9933666015709886E-2</v>
      </c>
      <c r="M36" s="51"/>
    </row>
    <row r="37" spans="2:13" ht="19.5" customHeight="1" x14ac:dyDescent="0.25">
      <c r="B37" s="39" t="s">
        <v>25</v>
      </c>
      <c r="C37" s="58">
        <v>1386.8199463440001</v>
      </c>
      <c r="D37" s="58">
        <v>1462.7075828869999</v>
      </c>
      <c r="E37" s="58">
        <v>1558.9519149910002</v>
      </c>
      <c r="F37" s="53">
        <f t="shared" si="6"/>
        <v>5.4720612248950147E-2</v>
      </c>
      <c r="G37" s="54">
        <f t="shared" si="6"/>
        <v>6.5798751049091622E-2</v>
      </c>
      <c r="H37" s="58">
        <v>4130.9707333329998</v>
      </c>
      <c r="I37" s="58">
        <v>4567.5147720429995</v>
      </c>
      <c r="J37" s="58">
        <v>4568.367199106</v>
      </c>
      <c r="K37" s="53">
        <f t="shared" si="7"/>
        <v>0.1056758972382702</v>
      </c>
      <c r="L37" s="140">
        <f t="shared" si="7"/>
        <v>1.8662820057377145E-4</v>
      </c>
      <c r="M37" s="141"/>
    </row>
    <row r="38" spans="2:13" ht="19.5" customHeight="1" x14ac:dyDescent="0.25">
      <c r="B38" s="39" t="s">
        <v>26</v>
      </c>
      <c r="C38" s="58">
        <v>8184.4422134310007</v>
      </c>
      <c r="D38" s="58">
        <v>8428.832511482</v>
      </c>
      <c r="E38" s="58">
        <v>8633.8560291640006</v>
      </c>
      <c r="F38" s="53">
        <f t="shared" si="6"/>
        <v>2.9860348656374519E-2</v>
      </c>
      <c r="G38" s="54">
        <f t="shared" si="6"/>
        <v>2.4324070670844584E-2</v>
      </c>
      <c r="H38" s="58">
        <v>1420.425704992</v>
      </c>
      <c r="I38" s="58">
        <v>1433.1812052800001</v>
      </c>
      <c r="J38" s="58">
        <v>1611.9516074640001</v>
      </c>
      <c r="K38" s="53">
        <f t="shared" si="7"/>
        <v>8.9800545309562402E-3</v>
      </c>
      <c r="L38" s="54">
        <f t="shared" si="7"/>
        <v>0.12473677545127566</v>
      </c>
      <c r="M38" s="53"/>
    </row>
    <row r="39" spans="2:13" x14ac:dyDescent="0.25">
      <c r="B39" s="49"/>
      <c r="C39" s="50"/>
      <c r="D39" s="50"/>
      <c r="E39" s="50"/>
      <c r="F39" s="55"/>
      <c r="G39" s="56"/>
      <c r="H39" s="50"/>
      <c r="I39" s="50"/>
      <c r="J39" s="50"/>
      <c r="K39" s="55"/>
      <c r="L39" s="57"/>
      <c r="M39" s="55"/>
    </row>
    <row r="40" spans="2:13" ht="19.5" customHeight="1" x14ac:dyDescent="0.25">
      <c r="B40" s="29" t="s">
        <v>36</v>
      </c>
      <c r="C40" s="50">
        <f t="shared" ref="C40:E41" si="8">C36+C32+C28+C24+C20+C16</f>
        <v>31953.782043956002</v>
      </c>
      <c r="D40" s="50">
        <f t="shared" si="8"/>
        <v>31773.690120233998</v>
      </c>
      <c r="E40" s="50">
        <f t="shared" si="8"/>
        <v>34645.169145246</v>
      </c>
      <c r="F40" s="51">
        <f t="shared" ref="F40:G42" si="9">(D40-C40)/C40</f>
        <v>-5.6360127722680075E-3</v>
      </c>
      <c r="G40" s="52">
        <f t="shared" si="9"/>
        <v>9.0372852953059996E-2</v>
      </c>
      <c r="H40" s="50">
        <f t="shared" ref="H40:J42" si="10">H36+H32+H28+H24+H20+H16</f>
        <v>39971.191625274005</v>
      </c>
      <c r="I40" s="50">
        <f t="shared" si="10"/>
        <v>41674.127848057004</v>
      </c>
      <c r="J40" s="50">
        <f t="shared" si="10"/>
        <v>47214.598586100998</v>
      </c>
      <c r="K40" s="142">
        <f t="shared" ref="K40:L42" si="11">(I40-H40)/H40</f>
        <v>4.2604089433906762E-2</v>
      </c>
      <c r="L40" s="52">
        <f t="shared" si="11"/>
        <v>0.13294749102475364</v>
      </c>
      <c r="M40" s="51"/>
    </row>
    <row r="41" spans="2:13" ht="19.5" customHeight="1" x14ac:dyDescent="0.25">
      <c r="B41" s="39" t="s">
        <v>25</v>
      </c>
      <c r="C41" s="58">
        <f t="shared" si="8"/>
        <v>10367.309439041001</v>
      </c>
      <c r="D41" s="58">
        <f t="shared" si="8"/>
        <v>8796.0729425980007</v>
      </c>
      <c r="E41" s="58">
        <f t="shared" si="8"/>
        <v>10325.875653357001</v>
      </c>
      <c r="F41" s="53">
        <f t="shared" si="9"/>
        <v>-0.15155682442795329</v>
      </c>
      <c r="G41" s="52">
        <f t="shared" si="9"/>
        <v>0.17391882954385315</v>
      </c>
      <c r="H41" s="58">
        <f t="shared" si="10"/>
        <v>27413.383008826</v>
      </c>
      <c r="I41" s="58">
        <f t="shared" si="10"/>
        <v>28208.425362153997</v>
      </c>
      <c r="J41" s="58">
        <f t="shared" si="10"/>
        <v>32877.137670279</v>
      </c>
      <c r="K41" s="53">
        <f t="shared" si="11"/>
        <v>2.9001978817135624E-2</v>
      </c>
      <c r="L41" s="54">
        <f t="shared" si="11"/>
        <v>0.16550772502136218</v>
      </c>
      <c r="M41" s="53"/>
    </row>
    <row r="42" spans="2:13" ht="19.5" customHeight="1" thickBot="1" x14ac:dyDescent="0.3">
      <c r="B42" s="45" t="s">
        <v>26</v>
      </c>
      <c r="C42" s="59">
        <f>C38+C34+C30+C26+C22+C18</f>
        <v>21586.472604915001</v>
      </c>
      <c r="D42" s="59">
        <f>D38+D34+D30+D26+D22+D18</f>
        <v>22977.617177635999</v>
      </c>
      <c r="E42" s="59">
        <f>E38+E34+E30+E26+E22+E18</f>
        <v>24319.293491888999</v>
      </c>
      <c r="F42" s="60">
        <f t="shared" si="9"/>
        <v>6.4445201315765199E-2</v>
      </c>
      <c r="G42" s="61">
        <f t="shared" si="9"/>
        <v>5.8390576528485588E-2</v>
      </c>
      <c r="H42" s="59">
        <f t="shared" si="10"/>
        <v>12557.808616448001</v>
      </c>
      <c r="I42" s="59">
        <f t="shared" si="10"/>
        <v>13465.702485902999</v>
      </c>
      <c r="J42" s="59">
        <f t="shared" si="10"/>
        <v>14337.460915822001</v>
      </c>
      <c r="K42" s="60">
        <f t="shared" si="11"/>
        <v>7.2297157663786513E-2</v>
      </c>
      <c r="L42" s="62">
        <f t="shared" si="11"/>
        <v>6.4739172043317472E-2</v>
      </c>
      <c r="M42" s="53"/>
    </row>
    <row r="43" spans="2:13" x14ac:dyDescent="0.25">
      <c r="B43" s="63"/>
      <c r="C43" s="43"/>
      <c r="D43" s="43"/>
      <c r="E43" s="43"/>
      <c r="F43" s="64"/>
      <c r="G43" s="64"/>
      <c r="H43" s="43"/>
      <c r="I43" s="43"/>
      <c r="J43" s="43"/>
      <c r="K43" s="64"/>
      <c r="L43" s="64"/>
      <c r="M43" s="64"/>
    </row>
    <row r="44" spans="2:13" ht="15.75" thickBot="1" x14ac:dyDescent="0.3">
      <c r="B44" s="65"/>
      <c r="C44" s="66"/>
      <c r="D44" s="67"/>
      <c r="E44" s="67"/>
      <c r="F44" s="68"/>
      <c r="G44" s="66"/>
      <c r="H44" s="66"/>
      <c r="I44" s="66"/>
      <c r="J44" s="30"/>
      <c r="K44" s="30"/>
      <c r="L44" s="31"/>
      <c r="M44" s="31"/>
    </row>
    <row r="45" spans="2:13" ht="16.5" thickBot="1" x14ac:dyDescent="0.3">
      <c r="B45" s="41"/>
      <c r="C45" s="70"/>
      <c r="D45" s="143" t="s">
        <v>64</v>
      </c>
      <c r="E45" s="143" t="s">
        <v>65</v>
      </c>
      <c r="F45" s="143" t="s">
        <v>66</v>
      </c>
      <c r="G45" s="66"/>
      <c r="H45" s="66"/>
      <c r="I45" s="66"/>
      <c r="J45" s="34"/>
      <c r="K45" s="34"/>
      <c r="L45" s="35"/>
      <c r="M45" s="35"/>
    </row>
    <row r="46" spans="2:13" x14ac:dyDescent="0.25">
      <c r="B46" s="42" t="s">
        <v>37</v>
      </c>
      <c r="C46" s="71"/>
      <c r="D46" s="72">
        <f t="shared" ref="D46:F48" si="12">C40-H40</f>
        <v>-8017.4095813180029</v>
      </c>
      <c r="E46" s="72">
        <f t="shared" si="12"/>
        <v>-9900.4377278230058</v>
      </c>
      <c r="F46" s="73">
        <f t="shared" si="12"/>
        <v>-12569.429440854998</v>
      </c>
      <c r="G46" s="66"/>
      <c r="H46" s="66"/>
      <c r="I46" s="144"/>
      <c r="J46" s="34"/>
      <c r="K46" s="34"/>
      <c r="L46" s="35"/>
      <c r="M46" s="35"/>
    </row>
    <row r="47" spans="2:13" x14ac:dyDescent="0.25">
      <c r="B47" s="39" t="s">
        <v>25</v>
      </c>
      <c r="D47" s="50">
        <f t="shared" si="12"/>
        <v>-17046.073569785</v>
      </c>
      <c r="E47" s="50">
        <f t="shared" si="12"/>
        <v>-19412.352419555995</v>
      </c>
      <c r="F47" s="75">
        <f t="shared" si="12"/>
        <v>-22551.262016921999</v>
      </c>
      <c r="H47" s="44"/>
      <c r="I47" s="145"/>
      <c r="J47" s="145"/>
      <c r="K47" s="64"/>
      <c r="L47" s="64"/>
      <c r="M47" s="64"/>
    </row>
    <row r="48" spans="2:13" x14ac:dyDescent="0.25">
      <c r="B48" s="39" t="s">
        <v>26</v>
      </c>
      <c r="D48" s="50">
        <f t="shared" si="12"/>
        <v>9028.6639884670003</v>
      </c>
      <c r="E48" s="58">
        <f t="shared" si="12"/>
        <v>9511.9146917329999</v>
      </c>
      <c r="F48" s="75">
        <f t="shared" si="12"/>
        <v>9981.8325760669977</v>
      </c>
      <c r="H48" s="121"/>
      <c r="I48" s="66"/>
      <c r="J48" s="66"/>
      <c r="K48" s="66"/>
      <c r="L48" s="146"/>
      <c r="M48" s="146"/>
    </row>
    <row r="49" spans="2:13" x14ac:dyDescent="0.25">
      <c r="B49" s="39"/>
      <c r="D49" s="58"/>
      <c r="E49" s="58"/>
      <c r="F49" s="75"/>
      <c r="I49" s="66"/>
      <c r="J49" s="66"/>
      <c r="K49" s="66"/>
      <c r="L49" s="146"/>
      <c r="M49" s="146"/>
    </row>
    <row r="50" spans="2:13" x14ac:dyDescent="0.25">
      <c r="B50" s="29" t="s">
        <v>38</v>
      </c>
      <c r="D50" s="76">
        <f t="shared" ref="D50:F52" si="13">C40/H40</f>
        <v>0.79942030108883344</v>
      </c>
      <c r="E50" s="76">
        <f t="shared" si="13"/>
        <v>0.76243203543647531</v>
      </c>
      <c r="F50" s="77">
        <f t="shared" si="13"/>
        <v>0.73378086826401234</v>
      </c>
      <c r="I50" s="43"/>
      <c r="J50" s="43"/>
      <c r="K50" s="64"/>
      <c r="L50" s="64"/>
      <c r="M50" s="64"/>
    </row>
    <row r="51" spans="2:13" x14ac:dyDescent="0.25">
      <c r="B51" s="39" t="s">
        <v>25</v>
      </c>
      <c r="D51" s="76">
        <f t="shared" si="13"/>
        <v>0.37818424073027201</v>
      </c>
      <c r="E51" s="76">
        <f t="shared" si="13"/>
        <v>0.31182431595062743</v>
      </c>
      <c r="F51" s="77">
        <f t="shared" si="13"/>
        <v>0.31407465445787924</v>
      </c>
      <c r="I51" s="43"/>
      <c r="J51" s="43"/>
      <c r="K51" s="64"/>
      <c r="L51" s="64"/>
      <c r="M51" s="64"/>
    </row>
    <row r="52" spans="2:13" ht="15.75" thickBot="1" x14ac:dyDescent="0.3">
      <c r="B52" s="45" t="s">
        <v>26</v>
      </c>
      <c r="C52" s="78"/>
      <c r="D52" s="79">
        <f t="shared" si="13"/>
        <v>1.7189681149178697</v>
      </c>
      <c r="E52" s="79">
        <f t="shared" si="13"/>
        <v>1.7063808740532365</v>
      </c>
      <c r="F52" s="80">
        <f t="shared" si="13"/>
        <v>1.6962064367374574</v>
      </c>
      <c r="H52" s="121"/>
      <c r="I52" s="66"/>
      <c r="J52" s="66"/>
      <c r="K52" s="66"/>
      <c r="L52" s="146"/>
      <c r="M52" s="146"/>
    </row>
    <row r="53" spans="2:13" x14ac:dyDescent="0.25">
      <c r="B53" s="46"/>
    </row>
  </sheetData>
  <mergeCells count="4">
    <mergeCell ref="B8:L8"/>
    <mergeCell ref="B9:L9"/>
    <mergeCell ref="C11:G11"/>
    <mergeCell ref="H11:L11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Global</vt:lpstr>
      <vt:lpstr>GP</vt:lpstr>
      <vt:lpstr>GSA</vt:lpstr>
      <vt:lpstr>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Benfarhat (Dir. Conjoncture)</dc:creator>
  <cp:lastModifiedBy>Lilia Benfarhat</cp:lastModifiedBy>
  <cp:lastPrinted>2026-06-08T15:27:57Z</cp:lastPrinted>
  <dcterms:created xsi:type="dcterms:W3CDTF">2015-06-05T18:19:34Z</dcterms:created>
  <dcterms:modified xsi:type="dcterms:W3CDTF">2026-07-09T11:56:35Z</dcterms:modified>
</cp:coreProperties>
</file>