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Diffusion\Slides et Vignettes\Commerce Courant\Note\"/>
    </mc:Choice>
  </mc:AlternateContent>
  <xr:revisionPtr revIDLastSave="0" documentId="13_ncr:1_{C4499602-38AB-4F53-AD2A-12AF4A98AC40}" xr6:coauthVersionLast="47" xr6:coauthVersionMax="47" xr10:uidLastSave="{00000000-0000-0000-0000-000000000000}"/>
  <bookViews>
    <workbookView xWindow="-108" yWindow="-108" windowWidth="23256" windowHeight="12456" tabRatio="547" xr2:uid="{00000000-000D-0000-FFFF-FFFF00000000}"/>
  </bookViews>
  <sheets>
    <sheet name="Global" sheetId="1" r:id="rId1"/>
    <sheet name="GP" sheetId="2" r:id="rId2"/>
    <sheet name="GSA" sheetId="3" r:id="rId3"/>
    <sheet name="TYP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D48" i="1"/>
  <c r="C48" i="1"/>
  <c r="E47" i="1"/>
  <c r="D47" i="1"/>
  <c r="C47" i="1"/>
  <c r="G45" i="1"/>
  <c r="F45" i="1"/>
  <c r="G44" i="1"/>
  <c r="F44" i="1"/>
  <c r="E40" i="1"/>
  <c r="D40" i="1"/>
  <c r="C40" i="1"/>
  <c r="E39" i="1"/>
  <c r="D39" i="1"/>
  <c r="C39" i="1"/>
  <c r="G37" i="1"/>
  <c r="F37" i="1"/>
  <c r="G36" i="1"/>
  <c r="F36" i="1"/>
  <c r="E24" i="1"/>
  <c r="C24" i="1"/>
  <c r="C23" i="1"/>
  <c r="G21" i="1"/>
  <c r="F21" i="1"/>
  <c r="E21" i="1"/>
  <c r="D21" i="1"/>
  <c r="C21" i="1"/>
  <c r="E20" i="1"/>
  <c r="E23" i="1" s="1"/>
  <c r="D20" i="1"/>
  <c r="D23" i="1" s="1"/>
  <c r="C20" i="1"/>
  <c r="F20" i="1" l="1"/>
  <c r="D24" i="1"/>
  <c r="G20" i="1"/>
  <c r="I42" i="4" l="1"/>
  <c r="H42" i="4"/>
  <c r="G42" i="4"/>
  <c r="D42" i="4"/>
  <c r="E52" i="4" s="1"/>
  <c r="C42" i="4"/>
  <c r="B42" i="4"/>
  <c r="C48" i="4" s="1"/>
  <c r="J41" i="4"/>
  <c r="I41" i="4"/>
  <c r="H41" i="4"/>
  <c r="G41" i="4"/>
  <c r="D41" i="4"/>
  <c r="E47" i="4" s="1"/>
  <c r="C41" i="4"/>
  <c r="D47" i="4" s="1"/>
  <c r="B41" i="4"/>
  <c r="K38" i="4"/>
  <c r="J38" i="4"/>
  <c r="F38" i="4"/>
  <c r="E38" i="4"/>
  <c r="K37" i="4"/>
  <c r="J37" i="4"/>
  <c r="F37" i="4"/>
  <c r="E37" i="4"/>
  <c r="I36" i="4"/>
  <c r="H36" i="4"/>
  <c r="G36" i="4"/>
  <c r="D36" i="4"/>
  <c r="C36" i="4"/>
  <c r="B36" i="4"/>
  <c r="K34" i="4"/>
  <c r="J34" i="4"/>
  <c r="F34" i="4"/>
  <c r="E34" i="4"/>
  <c r="K33" i="4"/>
  <c r="J33" i="4"/>
  <c r="F33" i="4"/>
  <c r="E33" i="4"/>
  <c r="I32" i="4"/>
  <c r="K32" i="4" s="1"/>
  <c r="H32" i="4"/>
  <c r="G32" i="4"/>
  <c r="D32" i="4"/>
  <c r="C32" i="4"/>
  <c r="E32" i="4" s="1"/>
  <c r="B32" i="4"/>
  <c r="K30" i="4"/>
  <c r="J30" i="4"/>
  <c r="F30" i="4"/>
  <c r="E30" i="4"/>
  <c r="K29" i="4"/>
  <c r="J29" i="4"/>
  <c r="F29" i="4"/>
  <c r="E29" i="4"/>
  <c r="I28" i="4"/>
  <c r="H28" i="4"/>
  <c r="G28" i="4"/>
  <c r="D28" i="4"/>
  <c r="C28" i="4"/>
  <c r="E28" i="4" s="1"/>
  <c r="B28" i="4"/>
  <c r="K25" i="4"/>
  <c r="J25" i="4"/>
  <c r="F25" i="4"/>
  <c r="E25" i="4"/>
  <c r="I24" i="4"/>
  <c r="K24" i="4" s="1"/>
  <c r="H24" i="4"/>
  <c r="G24" i="4"/>
  <c r="D24" i="4"/>
  <c r="C24" i="4"/>
  <c r="E24" i="4" s="1"/>
  <c r="B24" i="4"/>
  <c r="K21" i="4"/>
  <c r="J21" i="4"/>
  <c r="F21" i="4"/>
  <c r="E21" i="4"/>
  <c r="I20" i="4"/>
  <c r="H20" i="4"/>
  <c r="G20" i="4"/>
  <c r="D20" i="4"/>
  <c r="F20" i="4" s="1"/>
  <c r="C20" i="4"/>
  <c r="B20" i="4"/>
  <c r="K18" i="4"/>
  <c r="J18" i="4"/>
  <c r="F18" i="4"/>
  <c r="E18" i="4"/>
  <c r="K17" i="4"/>
  <c r="J17" i="4"/>
  <c r="F17" i="4"/>
  <c r="E17" i="4"/>
  <c r="I16" i="4"/>
  <c r="H16" i="4"/>
  <c r="G16" i="4"/>
  <c r="D16" i="4"/>
  <c r="C16" i="4"/>
  <c r="F16" i="4" s="1"/>
  <c r="B16" i="4"/>
  <c r="J28" i="4" l="1"/>
  <c r="E36" i="4"/>
  <c r="K16" i="4"/>
  <c r="J24" i="4"/>
  <c r="C51" i="4"/>
  <c r="F32" i="4"/>
  <c r="K28" i="4"/>
  <c r="F42" i="4"/>
  <c r="J20" i="4"/>
  <c r="C52" i="4"/>
  <c r="K20" i="4"/>
  <c r="J42" i="4"/>
  <c r="G40" i="4"/>
  <c r="J32" i="4"/>
  <c r="F36" i="4"/>
  <c r="K42" i="4"/>
  <c r="E16" i="4"/>
  <c r="H40" i="4"/>
  <c r="J40" i="4" s="1"/>
  <c r="I40" i="4"/>
  <c r="E41" i="4"/>
  <c r="C47" i="4"/>
  <c r="E42" i="4"/>
  <c r="E20" i="4"/>
  <c r="F24" i="4"/>
  <c r="F28" i="4"/>
  <c r="D48" i="4"/>
  <c r="J16" i="4"/>
  <c r="B40" i="4"/>
  <c r="C50" i="4" s="1"/>
  <c r="K41" i="4"/>
  <c r="J36" i="4"/>
  <c r="D40" i="4"/>
  <c r="F41" i="4"/>
  <c r="E48" i="4"/>
  <c r="C40" i="4"/>
  <c r="K36" i="4"/>
  <c r="D51" i="4"/>
  <c r="E51" i="4"/>
  <c r="D52" i="4"/>
  <c r="C46" i="4" l="1"/>
  <c r="K40" i="4"/>
  <c r="E46" i="4"/>
  <c r="E50" i="4"/>
  <c r="F40" i="4"/>
  <c r="D46" i="4"/>
  <c r="D50" i="4"/>
  <c r="E40" i="4"/>
  <c r="K54" i="3" l="1"/>
  <c r="J54" i="3"/>
  <c r="F54" i="3"/>
  <c r="E54" i="3"/>
  <c r="K53" i="3"/>
  <c r="J53" i="3"/>
  <c r="F53" i="3"/>
  <c r="E53" i="3"/>
  <c r="I52" i="3"/>
  <c r="H52" i="3"/>
  <c r="G52" i="3"/>
  <c r="D52" i="3"/>
  <c r="C52" i="3"/>
  <c r="B52" i="3"/>
  <c r="K50" i="3"/>
  <c r="J50" i="3"/>
  <c r="F50" i="3"/>
  <c r="E50" i="3"/>
  <c r="K49" i="3"/>
  <c r="J49" i="3"/>
  <c r="F49" i="3"/>
  <c r="E49" i="3"/>
  <c r="I48" i="3"/>
  <c r="H48" i="3"/>
  <c r="G48" i="3"/>
  <c r="D48" i="3"/>
  <c r="C48" i="3"/>
  <c r="B48" i="3"/>
  <c r="K46" i="3"/>
  <c r="J46" i="3"/>
  <c r="F46" i="3"/>
  <c r="E46" i="3"/>
  <c r="K45" i="3"/>
  <c r="J45" i="3"/>
  <c r="F45" i="3"/>
  <c r="E45" i="3"/>
  <c r="I44" i="3"/>
  <c r="H44" i="3"/>
  <c r="G44" i="3"/>
  <c r="D44" i="3"/>
  <c r="C44" i="3"/>
  <c r="B44" i="3"/>
  <c r="I42" i="3"/>
  <c r="H42" i="3"/>
  <c r="G42" i="3"/>
  <c r="G40" i="3" s="1"/>
  <c r="D42" i="3"/>
  <c r="C42" i="3"/>
  <c r="B42" i="3"/>
  <c r="I41" i="3"/>
  <c r="H41" i="3"/>
  <c r="G41" i="3"/>
  <c r="E41" i="3"/>
  <c r="D41" i="3"/>
  <c r="C41" i="3"/>
  <c r="B41" i="3"/>
  <c r="B40" i="3"/>
  <c r="K38" i="3"/>
  <c r="J38" i="3"/>
  <c r="F38" i="3"/>
  <c r="E38" i="3"/>
  <c r="K37" i="3"/>
  <c r="J37" i="3"/>
  <c r="F37" i="3"/>
  <c r="E37" i="3"/>
  <c r="I36" i="3"/>
  <c r="H36" i="3"/>
  <c r="G36" i="3"/>
  <c r="D36" i="3"/>
  <c r="F36" i="3" s="1"/>
  <c r="C36" i="3"/>
  <c r="E36" i="3" s="1"/>
  <c r="B36" i="3"/>
  <c r="K34" i="3"/>
  <c r="J34" i="3"/>
  <c r="F34" i="3"/>
  <c r="E34" i="3"/>
  <c r="K33" i="3"/>
  <c r="J33" i="3"/>
  <c r="F33" i="3"/>
  <c r="E33" i="3"/>
  <c r="I32" i="3"/>
  <c r="H32" i="3"/>
  <c r="J32" i="3" s="1"/>
  <c r="G32" i="3"/>
  <c r="D32" i="3"/>
  <c r="C32" i="3"/>
  <c r="B32" i="3"/>
  <c r="I30" i="3"/>
  <c r="H30" i="3"/>
  <c r="G30" i="3"/>
  <c r="D30" i="3"/>
  <c r="C30" i="3"/>
  <c r="B30" i="3"/>
  <c r="I29" i="3"/>
  <c r="K29" i="3" s="1"/>
  <c r="H29" i="3"/>
  <c r="J29" i="3" s="1"/>
  <c r="G29" i="3"/>
  <c r="D29" i="3"/>
  <c r="C29" i="3"/>
  <c r="C28" i="3" s="1"/>
  <c r="B29" i="3"/>
  <c r="B28" i="3" s="1"/>
  <c r="H28" i="3"/>
  <c r="K25" i="3"/>
  <c r="J25" i="3"/>
  <c r="F25" i="3"/>
  <c r="E25" i="3"/>
  <c r="I24" i="3"/>
  <c r="H24" i="3"/>
  <c r="K24" i="3" s="1"/>
  <c r="G24" i="3"/>
  <c r="D24" i="3"/>
  <c r="C24" i="3"/>
  <c r="B24" i="3"/>
  <c r="K21" i="3"/>
  <c r="J21" i="3"/>
  <c r="F21" i="3"/>
  <c r="E21" i="3"/>
  <c r="I20" i="3"/>
  <c r="H20" i="3"/>
  <c r="G20" i="3"/>
  <c r="D20" i="3"/>
  <c r="F20" i="3" s="1"/>
  <c r="C20" i="3"/>
  <c r="B20" i="3"/>
  <c r="K18" i="3"/>
  <c r="J18" i="3"/>
  <c r="F18" i="3"/>
  <c r="E18" i="3"/>
  <c r="K17" i="3"/>
  <c r="J17" i="3"/>
  <c r="F17" i="3"/>
  <c r="E17" i="3"/>
  <c r="I16" i="3"/>
  <c r="H16" i="3"/>
  <c r="G16" i="3"/>
  <c r="D16" i="3"/>
  <c r="C16" i="3"/>
  <c r="B16" i="3"/>
  <c r="K30" i="3" l="1"/>
  <c r="J41" i="3"/>
  <c r="F48" i="3"/>
  <c r="F16" i="3"/>
  <c r="E24" i="3"/>
  <c r="E20" i="3"/>
  <c r="E44" i="3"/>
  <c r="J44" i="3"/>
  <c r="E42" i="3"/>
  <c r="K48" i="3"/>
  <c r="K32" i="3"/>
  <c r="E30" i="3"/>
  <c r="C57" i="3"/>
  <c r="I58" i="3"/>
  <c r="F30" i="3"/>
  <c r="K36" i="3"/>
  <c r="I28" i="3"/>
  <c r="K28" i="3" s="1"/>
  <c r="E28" i="3"/>
  <c r="I57" i="3"/>
  <c r="D67" i="3" s="1"/>
  <c r="J16" i="3"/>
  <c r="F29" i="3"/>
  <c r="F32" i="3"/>
  <c r="J48" i="3"/>
  <c r="F52" i="3"/>
  <c r="D57" i="3"/>
  <c r="K16" i="3"/>
  <c r="H57" i="3"/>
  <c r="B56" i="3"/>
  <c r="F44" i="3"/>
  <c r="J20" i="3"/>
  <c r="C40" i="3"/>
  <c r="E40" i="3" s="1"/>
  <c r="K41" i="3"/>
  <c r="K20" i="3"/>
  <c r="J24" i="3"/>
  <c r="J36" i="3"/>
  <c r="H40" i="3"/>
  <c r="J40" i="3" s="1"/>
  <c r="B58" i="3"/>
  <c r="E48" i="3"/>
  <c r="I40" i="3"/>
  <c r="E16" i="3"/>
  <c r="E29" i="3"/>
  <c r="J30" i="3"/>
  <c r="D58" i="3"/>
  <c r="D68" i="3" s="1"/>
  <c r="K44" i="3"/>
  <c r="G28" i="3"/>
  <c r="J28" i="3" s="1"/>
  <c r="B57" i="3"/>
  <c r="E57" i="3" s="1"/>
  <c r="F42" i="3"/>
  <c r="E32" i="3"/>
  <c r="F41" i="3"/>
  <c r="J42" i="3"/>
  <c r="E52" i="3"/>
  <c r="F24" i="3"/>
  <c r="G57" i="3"/>
  <c r="K42" i="3"/>
  <c r="H56" i="3"/>
  <c r="G58" i="3"/>
  <c r="C63" i="3"/>
  <c r="C67" i="3"/>
  <c r="D40" i="3"/>
  <c r="J52" i="3"/>
  <c r="F57" i="3"/>
  <c r="H58" i="3"/>
  <c r="K52" i="3"/>
  <c r="D28" i="3"/>
  <c r="F28" i="3" s="1"/>
  <c r="C58" i="3"/>
  <c r="B63" i="3" l="1"/>
  <c r="G56" i="3"/>
  <c r="B66" i="3" s="1"/>
  <c r="I56" i="3"/>
  <c r="K56" i="3" s="1"/>
  <c r="F40" i="3"/>
  <c r="J58" i="3"/>
  <c r="D63" i="3"/>
  <c r="B64" i="3"/>
  <c r="K57" i="3"/>
  <c r="B67" i="3"/>
  <c r="B68" i="3"/>
  <c r="D64" i="3"/>
  <c r="K40" i="3"/>
  <c r="J57" i="3"/>
  <c r="F58" i="3"/>
  <c r="K58" i="3"/>
  <c r="C56" i="3"/>
  <c r="D56" i="3"/>
  <c r="E58" i="3"/>
  <c r="C68" i="3"/>
  <c r="C64" i="3"/>
  <c r="J56" i="3" l="1"/>
  <c r="B62" i="3"/>
  <c r="C62" i="3"/>
  <c r="E56" i="3"/>
  <c r="C66" i="3"/>
  <c r="D62" i="3"/>
  <c r="D66" i="3"/>
  <c r="F56" i="3"/>
  <c r="C52" i="2"/>
  <c r="B52" i="2"/>
  <c r="E49" i="2"/>
  <c r="D49" i="2"/>
  <c r="F49" i="2" s="1"/>
  <c r="C49" i="2"/>
  <c r="B49" i="2"/>
  <c r="E48" i="2"/>
  <c r="D48" i="2"/>
  <c r="D52" i="2" s="1"/>
  <c r="C48" i="2"/>
  <c r="C51" i="2" s="1"/>
  <c r="B48" i="2"/>
  <c r="B51" i="2" s="1"/>
  <c r="D46" i="2"/>
  <c r="C46" i="2"/>
  <c r="B46" i="2"/>
  <c r="D45" i="2"/>
  <c r="C45" i="2"/>
  <c r="B45" i="2"/>
  <c r="F43" i="2"/>
  <c r="E43" i="2"/>
  <c r="F42" i="2"/>
  <c r="E42" i="2"/>
  <c r="D39" i="2"/>
  <c r="C39" i="2"/>
  <c r="B39" i="2"/>
  <c r="D38" i="2"/>
  <c r="C38" i="2"/>
  <c r="B38" i="2"/>
  <c r="F36" i="2"/>
  <c r="E36" i="2"/>
  <c r="F35" i="2"/>
  <c r="E35" i="2"/>
  <c r="D32" i="2"/>
  <c r="C32" i="2"/>
  <c r="B32" i="2"/>
  <c r="D31" i="2"/>
  <c r="C31" i="2"/>
  <c r="B31" i="2"/>
  <c r="F29" i="2"/>
  <c r="E29" i="2"/>
  <c r="F28" i="2"/>
  <c r="E28" i="2"/>
  <c r="D25" i="2"/>
  <c r="C25" i="2"/>
  <c r="B25" i="2"/>
  <c r="D24" i="2"/>
  <c r="C24" i="2"/>
  <c r="B24" i="2"/>
  <c r="F22" i="2"/>
  <c r="E22" i="2"/>
  <c r="F21" i="2"/>
  <c r="E21" i="2"/>
  <c r="D18" i="2"/>
  <c r="C18" i="2"/>
  <c r="B18" i="2"/>
  <c r="D17" i="2"/>
  <c r="C17" i="2"/>
  <c r="B17" i="2"/>
  <c r="F15" i="2"/>
  <c r="E15" i="2"/>
  <c r="F14" i="2"/>
  <c r="E14" i="2"/>
  <c r="E51" i="2" l="1"/>
  <c r="D51" i="2"/>
  <c r="F51" i="2" s="1"/>
  <c r="F48" i="2"/>
</calcChain>
</file>

<file path=xl/sharedStrings.xml><?xml version="1.0" encoding="utf-8"?>
<sst xmlns="http://schemas.openxmlformats.org/spreadsheetml/2006/main" count="190" uniqueCount="78">
  <si>
    <t>BALANCE COMMERCIALE</t>
  </si>
  <si>
    <t>GROUPES DE PRODUITS</t>
  </si>
  <si>
    <t>5 mois</t>
  </si>
  <si>
    <t>Var : en %</t>
  </si>
  <si>
    <t>2025/2024</t>
  </si>
  <si>
    <t>2026/2025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</si>
  <si>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</si>
  <si>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</si>
  <si>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</si>
  <si>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</si>
  <si>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</si>
  <si>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</si>
  <si>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</si>
  <si>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</si>
  <si>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</si>
  <si>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</si>
  <si>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</si>
  <si>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</si>
  <si>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</si>
  <si>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 xml:space="preserve"> </t>
  </si>
  <si>
    <t>COMMERCE EXTERIEUR SELON LE REGIME ET LE GROUPEMENT SECTORIEL D'ACTIVITE</t>
  </si>
  <si>
    <t xml:space="preserve">  5 MOIS 2 0 2 6</t>
  </si>
  <si>
    <t>Produits</t>
  </si>
  <si>
    <t xml:space="preserve">Exportations </t>
  </si>
  <si>
    <t>Importations</t>
  </si>
  <si>
    <t>Valeurs en MD</t>
  </si>
  <si>
    <t>Variation</t>
  </si>
  <si>
    <t xml:space="preserve"> 5mois2024</t>
  </si>
  <si>
    <t xml:space="preserve"> 5mois2025</t>
  </si>
  <si>
    <t xml:space="preserve"> 5mois2026</t>
  </si>
  <si>
    <t>Agriculture et Ind. Agro. Alim.</t>
  </si>
  <si>
    <t>régime général</t>
  </si>
  <si>
    <t>régime off shore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</si>
  <si>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</si>
  <si>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</si>
  <si>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</si>
  <si>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</si>
  <si>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</si>
  <si>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</si>
  <si>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</si>
  <si>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</si>
  <si>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</si>
  <si>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Ensemble des Produits</t>
  </si>
  <si>
    <t xml:space="preserve"> 5 mois2024</t>
  </si>
  <si>
    <t xml:space="preserve"> 5 mois2025</t>
  </si>
  <si>
    <t xml:space="preserve"> 5 mois2026</t>
  </si>
  <si>
    <t>Solde commercial</t>
  </si>
  <si>
    <t>Taux de couverture</t>
  </si>
  <si>
    <t>COMMERCE EXTERIEUR SELON LE REGIME ET LE TYPE D'UTILISATION</t>
  </si>
  <si>
    <t xml:space="preserve">  5 Mois 2 0 2 6</t>
  </si>
  <si>
    <t>Exportations</t>
  </si>
  <si>
    <t xml:space="preserve">          Variation</t>
  </si>
  <si>
    <t>25/24</t>
  </si>
  <si>
    <t>26/25</t>
  </si>
  <si>
    <t>Produits Agric.et.Alimen.de base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</si>
  <si>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</si>
  <si>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</si>
  <si>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</si>
  <si>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</si>
  <si>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</si>
  <si>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</si>
  <si>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COMMERCE EXTERIEUR</t>
  </si>
  <si>
    <t>***</t>
  </si>
  <si>
    <t>5 MOIS 2026</t>
  </si>
  <si>
    <t xml:space="preserve">BALANCE COMMERCIALE </t>
  </si>
  <si>
    <t>ENSEMBLE</t>
  </si>
  <si>
    <t>Valeur en MD</t>
  </si>
  <si>
    <t>Variations en %</t>
  </si>
  <si>
    <t>5mois2024</t>
  </si>
  <si>
    <t>5mois2025</t>
  </si>
  <si>
    <t>5mois2026</t>
  </si>
  <si>
    <t xml:space="preserve"> 26/25</t>
  </si>
  <si>
    <t xml:space="preserve"> 25/24</t>
  </si>
  <si>
    <t>Solde</t>
  </si>
  <si>
    <t>Taux de Couverture</t>
  </si>
  <si>
    <t xml:space="preserve">BALANCE PAR REGIME </t>
  </si>
  <si>
    <t>REGIME GENERAL</t>
  </si>
  <si>
    <t>REGIME OFF 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</si>
</sst>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%"/>
    <numFmt numFmtId="166" formatCode="0.0"/>
    <numFmt numFmtId="167" formatCode="0.0000"/>
    <numFmt numFmtId="168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8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1"/>
      <color indexed="8"/>
      <name val="Calibri"/>
      <family val="2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sz val="11"/>
      <name val="MS Sans Serif"/>
      <family val="2"/>
    </font>
    <font>
      <sz val="12"/>
      <name val="MS Sans Serif"/>
      <family val="2"/>
    </font>
    <font>
      <i/>
      <sz val="13"/>
      <name val="MS Sans Serif"/>
      <family val="2"/>
    </font>
    <font>
      <b/>
      <u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13"/>
        <bgColor indexed="9"/>
      </patternFill>
    </fill>
    <fill>
      <patternFill patternType="gray0625">
        <fgColor indexed="13"/>
        <bgColor indexed="9"/>
      </patternFill>
    </fill>
    <fill>
      <patternFill patternType="gray06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0" fillId="4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3" fillId="0" borderId="0" xfId="0" applyFont="1"/>
    <xf numFmtId="17" fontId="8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/>
    <xf numFmtId="0" fontId="9" fillId="0" borderId="8" xfId="0" applyFont="1" applyBorder="1" applyAlignment="1">
      <alignment horizontal="center" vertical="center"/>
    </xf>
    <xf numFmtId="0" fontId="0" fillId="0" borderId="11" xfId="0" applyBorder="1"/>
    <xf numFmtId="17" fontId="9" fillId="0" borderId="9" xfId="0" applyNumberFormat="1" applyFont="1" applyBorder="1" applyAlignment="1">
      <alignment horizontal="center" vertical="center"/>
    </xf>
    <xf numFmtId="17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10" fillId="0" borderId="7" xfId="0" applyFont="1" applyBorder="1" applyAlignment="1">
      <alignment vertical="center"/>
    </xf>
    <xf numFmtId="166" fontId="10" fillId="0" borderId="0" xfId="0" applyNumberFormat="1" applyFont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165" fontId="10" fillId="0" borderId="12" xfId="1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 applyBorder="1" applyAlignment="1">
      <alignment horizontal="center"/>
    </xf>
    <xf numFmtId="165" fontId="11" fillId="0" borderId="12" xfId="1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9" fontId="10" fillId="0" borderId="0" xfId="1" applyFont="1" applyBorder="1" applyAlignment="1">
      <alignment horizontal="center"/>
    </xf>
    <xf numFmtId="9" fontId="10" fillId="0" borderId="12" xfId="1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4" fillId="0" borderId="11" xfId="0" applyFont="1" applyBorder="1"/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5" fillId="0" borderId="10" xfId="0" applyFont="1" applyBorder="1"/>
    <xf numFmtId="0" fontId="14" fillId="0" borderId="0" xfId="0" applyFont="1"/>
    <xf numFmtId="17" fontId="4" fillId="0" borderId="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66" fontId="5" fillId="0" borderId="14" xfId="0" applyNumberFormat="1" applyFont="1" applyBorder="1" applyAlignment="1">
      <alignment horizontal="center" vertical="center"/>
    </xf>
    <xf numFmtId="167" fontId="0" fillId="0" borderId="0" xfId="0" applyNumberFormat="1"/>
    <xf numFmtId="166" fontId="5" fillId="0" borderId="1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8" fontId="0" fillId="0" borderId="0" xfId="0" applyNumberFormat="1"/>
    <xf numFmtId="0" fontId="16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17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centerContinuous"/>
    </xf>
    <xf numFmtId="0" fontId="10" fillId="0" borderId="4" xfId="0" applyFont="1" applyBorder="1" applyAlignment="1">
      <alignment horizontal="center" vertical="center"/>
    </xf>
    <xf numFmtId="0" fontId="14" fillId="0" borderId="13" xfId="0" applyFont="1" applyBorder="1"/>
    <xf numFmtId="0" fontId="10" fillId="0" borderId="15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4" fillId="0" borderId="7" xfId="0" applyFont="1" applyBorder="1"/>
    <xf numFmtId="17" fontId="4" fillId="0" borderId="6" xfId="0" applyNumberFormat="1" applyFont="1" applyBorder="1" applyAlignment="1">
      <alignment horizontal="center"/>
    </xf>
    <xf numFmtId="17" fontId="4" fillId="0" borderId="1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6" fontId="10" fillId="0" borderId="0" xfId="0" applyNumberFormat="1" applyFont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165" fontId="10" fillId="0" borderId="12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horizontal="center" vertical="center"/>
    </xf>
    <xf numFmtId="165" fontId="13" fillId="0" borderId="12" xfId="1" applyNumberFormat="1" applyFont="1" applyBorder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" fontId="10" fillId="0" borderId="12" xfId="0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/>
    </xf>
    <xf numFmtId="165" fontId="13" fillId="0" borderId="2" xfId="1" applyNumberFormat="1" applyFont="1" applyBorder="1" applyAlignment="1">
      <alignment horizontal="center" vertical="center"/>
    </xf>
    <xf numFmtId="165" fontId="10" fillId="0" borderId="10" xfId="1" applyNumberFormat="1" applyFont="1" applyBorder="1" applyAlignment="1">
      <alignment horizontal="center" vertical="center"/>
    </xf>
    <xf numFmtId="165" fontId="13" fillId="0" borderId="1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7" fontId="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8" fillId="0" borderId="20" xfId="0" applyFont="1" applyBorder="1"/>
    <xf numFmtId="17" fontId="4" fillId="0" borderId="21" xfId="0" applyNumberFormat="1" applyFont="1" applyBorder="1" applyAlignment="1">
      <alignment horizontal="center"/>
    </xf>
    <xf numFmtId="0" fontId="0" fillId="0" borderId="1" xfId="0" applyBorder="1"/>
    <xf numFmtId="166" fontId="10" fillId="0" borderId="1" xfId="0" applyNumberFormat="1" applyFont="1" applyBorder="1" applyAlignment="1">
      <alignment horizontal="center" vertical="center"/>
    </xf>
    <xf numFmtId="166" fontId="10" fillId="0" borderId="14" xfId="0" applyNumberFormat="1" applyFont="1" applyBorder="1" applyAlignment="1">
      <alignment horizontal="center" vertical="center"/>
    </xf>
    <xf numFmtId="166" fontId="10" fillId="0" borderId="12" xfId="0" applyNumberFormat="1" applyFont="1" applyBorder="1" applyAlignment="1">
      <alignment horizontal="center" vertical="center"/>
    </xf>
    <xf numFmtId="166" fontId="13" fillId="0" borderId="12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0" fillId="0" borderId="2" xfId="0" applyBorder="1"/>
    <xf numFmtId="165" fontId="10" fillId="0" borderId="2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0" fontId="19" fillId="0" borderId="0" xfId="0" applyFont="1"/>
    <xf numFmtId="0" fontId="8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5" borderId="2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3" xfId="0" applyFont="1" applyBorder="1"/>
    <xf numFmtId="0" fontId="9" fillId="0" borderId="23" xfId="0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17" fontId="9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66" fontId="3" fillId="0" borderId="0" xfId="0" applyNumberFormat="1" applyFont="1"/>
    <xf numFmtId="165" fontId="4" fillId="7" borderId="0" xfId="1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3" fillId="7" borderId="0" xfId="0" applyFont="1" applyFill="1"/>
    <xf numFmtId="9" fontId="3" fillId="0" borderId="0" xfId="0" applyNumberFormat="1" applyFont="1"/>
    <xf numFmtId="0" fontId="4" fillId="0" borderId="0" xfId="0" applyFont="1"/>
    <xf numFmtId="49" fontId="8" fillId="0" borderId="4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center"/>
    </xf>
    <xf numFmtId="17" fontId="8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182878</xdr:colOff>
      <xdr:row>1</xdr:row>
      <xdr:rowOff>161925</xdr:rowOff>
    </xdr:from>
    <xdr:to>
      <xdr:col>3</xdr:col>
      <xdr:colOff>333375</xdr:colOff>
      <xdr:row>6</xdr:row>
      <xdr:rowOff>200024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DEBA95AC-7F7C-40C2-B36B-3432A4C4DE2F}"/>
            </a:ext>
          </a:extLst>
        </xdr:cNvPr>
        <xdr:cNvSpPr>
          <a:spLocks noChangeArrowheads="1"/>
        </xdr:cNvSpPr>
      </xdr:nvSpPr>
      <xdr:spPr bwMode="auto">
        <a:xfrm>
          <a:off x="392428" y="352425"/>
          <a:ext cx="2512697" cy="99059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****</a:t>
          </a:r>
        </a:p>
        <a:p>
          <a:pPr algn="ctr" rtl="0" eaLnBrk="1" fontAlgn="auto" latinLnBrk="0" hangingPunct="1"/>
          <a:r>
            <a:rPr lang="fr-FR" sz="1100" b="1" i="1">
              <a:effectLst/>
              <a:latin typeface="+mn-lt"/>
              <a:ea typeface="+mn-ea"/>
              <a:cs typeface="+mn-cs"/>
            </a:rPr>
            <a:t>M</a:t>
          </a:r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INISTERE  DE  L'ECONOMIE  ET 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900" b="1" i="1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 NATIONAL  DE LA STATISTIQUE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106681</xdr:rowOff>
    </xdr:from>
    <xdr:to>
      <xdr:col>1</xdr:col>
      <xdr:colOff>161925</xdr:colOff>
      <xdr:row>5</xdr:row>
      <xdr:rowOff>38101</xdr:rowOff>
    </xdr:to>
    <xdr:sp macro="" textlink="">
      <xdr:nvSpPr>
        <xdr:cNvPr id="2" name="Texte 2">
          <a:extLst>
            <a:ext uri="{FF2B5EF4-FFF2-40B4-BE49-F238E27FC236}">
              <a16:creationId xmlns:a16="http://schemas.microsoft.com/office/drawing/2014/main" id="{D775C8E9-1420-4F57-A434-D13CEFF03B7F}"/>
            </a:ext>
          </a:extLst>
        </xdr:cNvPr>
        <xdr:cNvSpPr>
          <a:spLocks noChangeArrowheads="1"/>
        </xdr:cNvSpPr>
      </xdr:nvSpPr>
      <xdr:spPr bwMode="auto">
        <a:xfrm>
          <a:off x="220980" y="106681"/>
          <a:ext cx="2455545" cy="8839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 </a:t>
          </a:r>
        </a:p>
        <a:p>
          <a:pPr algn="ctr" rtl="0">
            <a:defRPr sz="1000"/>
          </a:pPr>
          <a:endParaRPr lang="fr-FR" sz="8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NATIONAL  DE  LA  STATISTIQUE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0</xdr:rowOff>
    </xdr:from>
    <xdr:to>
      <xdr:col>1</xdr:col>
      <xdr:colOff>171450</xdr:colOff>
      <xdr:row>5</xdr:row>
      <xdr:rowOff>95249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9071C883-93D2-4180-98B0-F58F10D6934E}"/>
            </a:ext>
          </a:extLst>
        </xdr:cNvPr>
        <xdr:cNvSpPr txBox="1">
          <a:spLocks noChangeArrowheads="1"/>
        </xdr:cNvSpPr>
      </xdr:nvSpPr>
      <xdr:spPr bwMode="auto">
        <a:xfrm>
          <a:off x="114299" y="190500"/>
          <a:ext cx="2381251" cy="857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 eaLnBrk="1" fontAlgn="auto" latinLnBrk="0" hangingPunct="1"/>
          <a:endParaRPr lang="fr-FR" sz="8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1</xdr:row>
      <xdr:rowOff>95250</xdr:rowOff>
    </xdr:from>
    <xdr:to>
      <xdr:col>1</xdr:col>
      <xdr:colOff>457200</xdr:colOff>
      <xdr:row>5</xdr:row>
      <xdr:rowOff>152400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12AF9B63-1923-431F-BEA4-2A762A0A83B6}"/>
            </a:ext>
          </a:extLst>
        </xdr:cNvPr>
        <xdr:cNvSpPr txBox="1">
          <a:spLocks noChangeArrowheads="1"/>
        </xdr:cNvSpPr>
      </xdr:nvSpPr>
      <xdr:spPr bwMode="auto">
        <a:xfrm>
          <a:off x="152401" y="285750"/>
          <a:ext cx="2533649" cy="819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ea typeface="+mn-ea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G50"/>
  <sheetViews>
    <sheetView tabSelected="1" workbookViewId="0">
      <selection activeCell="B9" sqref="B9:G9"/>
    </sheetView>
  </sheetViews>
  <sheetFormatPr baseColWidth="10" defaultColWidth="9.109375" defaultRowHeight="14.4" x14ac:dyDescent="0.3"/>
  <cols>
    <col min="1" max="1" width="3.109375" customWidth="1"/>
    <col min="2" max="2" width="22.88671875" customWidth="1"/>
    <col min="3" max="5" width="12.5546875" customWidth="1"/>
  </cols>
  <sheetData>
    <row r="7" spans="2:7" ht="16.8" x14ac:dyDescent="0.3">
      <c r="F7" s="111"/>
    </row>
    <row r="8" spans="2:7" ht="16.8" x14ac:dyDescent="0.3">
      <c r="F8" s="111"/>
    </row>
    <row r="9" spans="2:7" ht="15.6" x14ac:dyDescent="0.3">
      <c r="B9" s="136" t="s">
        <v>61</v>
      </c>
      <c r="C9" s="136"/>
      <c r="D9" s="136"/>
      <c r="E9" s="136"/>
      <c r="F9" s="136"/>
      <c r="G9" s="136"/>
    </row>
    <row r="10" spans="2:7" ht="17.399999999999999" x14ac:dyDescent="0.3">
      <c r="B10" s="112" t="s">
        <v>62</v>
      </c>
      <c r="C10" s="24"/>
      <c r="D10" s="113"/>
      <c r="E10" s="67"/>
      <c r="F10" s="114"/>
      <c r="G10" s="67"/>
    </row>
    <row r="11" spans="2:7" ht="17.399999999999999" thickBot="1" x14ac:dyDescent="0.35">
      <c r="B11" s="112"/>
      <c r="C11" s="112"/>
      <c r="D11" s="112"/>
      <c r="E11" s="67"/>
      <c r="F11" s="111"/>
      <c r="G11" s="67"/>
    </row>
    <row r="12" spans="2:7" ht="16.2" thickBot="1" x14ac:dyDescent="0.35">
      <c r="B12" s="133" t="s">
        <v>63</v>
      </c>
      <c r="C12" s="134"/>
      <c r="D12" s="134"/>
      <c r="E12" s="134"/>
      <c r="F12" s="134"/>
      <c r="G12" s="135"/>
    </row>
    <row r="13" spans="2:7" ht="16.8" x14ac:dyDescent="0.3">
      <c r="B13" s="115"/>
      <c r="C13" s="115"/>
      <c r="D13" s="115"/>
      <c r="E13" s="116"/>
      <c r="F13" s="111"/>
      <c r="G13" s="116"/>
    </row>
    <row r="14" spans="2:7" x14ac:dyDescent="0.3">
      <c r="B14" s="117" t="s">
        <v>64</v>
      </c>
      <c r="C14" s="118"/>
      <c r="D14" s="118"/>
      <c r="E14" s="67"/>
      <c r="F14" s="67"/>
      <c r="G14" s="67"/>
    </row>
    <row r="15" spans="2:7" x14ac:dyDescent="0.3">
      <c r="B15" s="21"/>
      <c r="C15" s="21"/>
      <c r="D15" s="21"/>
      <c r="E15" s="21"/>
      <c r="F15" s="21"/>
      <c r="G15" s="21"/>
    </row>
    <row r="16" spans="2:7" x14ac:dyDescent="0.3">
      <c r="B16" s="119" t="s">
        <v>65</v>
      </c>
      <c r="C16" s="21"/>
      <c r="D16" s="21"/>
      <c r="E16" s="21"/>
      <c r="F16" s="21"/>
      <c r="G16" s="21"/>
    </row>
    <row r="17" spans="2:7" ht="15" thickBot="1" x14ac:dyDescent="0.35">
      <c r="B17" s="120"/>
      <c r="C17" s="21"/>
      <c r="D17" s="21"/>
      <c r="E17" s="21"/>
      <c r="F17" s="21"/>
      <c r="G17" s="21"/>
    </row>
    <row r="18" spans="2:7" ht="15.6" thickTop="1" thickBot="1" x14ac:dyDescent="0.35">
      <c r="B18" s="121"/>
      <c r="C18" s="122" t="s">
        <v>66</v>
      </c>
      <c r="D18" s="122"/>
      <c r="E18" s="123"/>
      <c r="F18" s="122" t="s">
        <v>67</v>
      </c>
      <c r="G18" s="122"/>
    </row>
    <row r="19" spans="2:7" ht="15" thickTop="1" x14ac:dyDescent="0.3">
      <c r="B19" s="21"/>
      <c r="C19" s="124" t="s">
        <v>68</v>
      </c>
      <c r="D19" s="124" t="s">
        <v>69</v>
      </c>
      <c r="E19" s="124" t="s">
        <v>70</v>
      </c>
      <c r="F19" s="125" t="s">
        <v>71</v>
      </c>
      <c r="G19" s="125" t="s">
        <v>72</v>
      </c>
    </row>
    <row r="20" spans="2:7" x14ac:dyDescent="0.3">
      <c r="B20" s="120" t="s">
        <v>50</v>
      </c>
      <c r="C20" s="95">
        <f t="shared" ref="C20:E21" si="0">C36+C44</f>
        <v>26749.962590163999</v>
      </c>
      <c r="D20" s="95">
        <f t="shared" si="0"/>
        <v>26831.519616334001</v>
      </c>
      <c r="E20" s="95">
        <f t="shared" si="0"/>
        <v>28169.843491827</v>
      </c>
      <c r="F20" s="126">
        <f>D20/C20-1</f>
        <v>3.0488650552351615E-3</v>
      </c>
      <c r="G20" s="126">
        <f>E20/D20-1</f>
        <v>4.9878795335851045E-2</v>
      </c>
    </row>
    <row r="21" spans="2:7" x14ac:dyDescent="0.3">
      <c r="B21" s="120" t="s">
        <v>24</v>
      </c>
      <c r="C21" s="95">
        <f t="shared" si="0"/>
        <v>33159.732075369</v>
      </c>
      <c r="D21" s="95">
        <f t="shared" si="0"/>
        <v>35197.187301124999</v>
      </c>
      <c r="E21" s="95">
        <f t="shared" si="0"/>
        <v>38585.422268171002</v>
      </c>
      <c r="F21" s="126">
        <f>D21/C21-1</f>
        <v>6.1443657660594342E-2</v>
      </c>
      <c r="G21" s="126">
        <f>E21/D21-1</f>
        <v>9.6264367321695188E-2</v>
      </c>
    </row>
    <row r="22" spans="2:7" x14ac:dyDescent="0.3">
      <c r="B22" s="120"/>
      <c r="C22" s="21"/>
      <c r="D22" s="21"/>
      <c r="E22" s="21"/>
      <c r="F22" s="21"/>
      <c r="G22" s="21"/>
    </row>
    <row r="23" spans="2:7" x14ac:dyDescent="0.3">
      <c r="B23" s="120" t="s">
        <v>73</v>
      </c>
      <c r="C23" s="95">
        <f>C20-C21</f>
        <v>-6409.7694852050008</v>
      </c>
      <c r="D23" s="95">
        <f t="shared" ref="D23:E23" si="1">D20-D21</f>
        <v>-8365.6676847909985</v>
      </c>
      <c r="E23" s="95">
        <f t="shared" si="1"/>
        <v>-10415.578776344002</v>
      </c>
      <c r="F23" s="127"/>
      <c r="G23" s="127"/>
    </row>
    <row r="24" spans="2:7" x14ac:dyDescent="0.3">
      <c r="B24" s="120" t="s">
        <v>74</v>
      </c>
      <c r="C24" s="128">
        <f>C20/C21</f>
        <v>0.80670020280513155</v>
      </c>
      <c r="D24" s="128">
        <f t="shared" ref="D24:E24" si="2">D20/D21</f>
        <v>0.76231999411715468</v>
      </c>
      <c r="E24" s="128">
        <f t="shared" si="2"/>
        <v>0.73006440867861688</v>
      </c>
      <c r="F24" s="127"/>
      <c r="G24" s="127"/>
    </row>
    <row r="25" spans="2:7" x14ac:dyDescent="0.3">
      <c r="B25" s="120"/>
      <c r="C25" s="21"/>
      <c r="D25" s="21"/>
      <c r="E25" s="21"/>
      <c r="F25" s="21"/>
      <c r="G25" s="21"/>
    </row>
    <row r="26" spans="2:7" x14ac:dyDescent="0.3">
      <c r="B26" s="129"/>
      <c r="C26" s="130"/>
      <c r="D26" s="130"/>
      <c r="E26" s="130"/>
      <c r="F26" s="130"/>
      <c r="G26" s="130"/>
    </row>
    <row r="27" spans="2:7" x14ac:dyDescent="0.3">
      <c r="B27" s="129"/>
      <c r="C27" s="130"/>
      <c r="D27" s="130"/>
      <c r="E27" s="130"/>
      <c r="F27" s="130"/>
      <c r="G27" s="130"/>
    </row>
    <row r="28" spans="2:7" x14ac:dyDescent="0.3">
      <c r="B28" s="120"/>
      <c r="C28" s="21"/>
      <c r="D28" s="21"/>
      <c r="E28" s="21"/>
      <c r="F28" s="21"/>
      <c r="G28" s="21"/>
    </row>
    <row r="29" spans="2:7" x14ac:dyDescent="0.3">
      <c r="B29" s="117" t="s">
        <v>75</v>
      </c>
      <c r="C29" s="67"/>
      <c r="D29" s="67"/>
      <c r="E29" s="67"/>
      <c r="F29" s="67"/>
      <c r="G29" s="67"/>
    </row>
    <row r="30" spans="2:7" ht="15" thickBot="1" x14ac:dyDescent="0.35">
      <c r="B30" s="120"/>
      <c r="C30" s="21"/>
      <c r="D30" s="21"/>
      <c r="E30" s="21"/>
      <c r="F30" s="21"/>
      <c r="G30" s="21"/>
    </row>
    <row r="31" spans="2:7" ht="15.6" thickTop="1" thickBot="1" x14ac:dyDescent="0.35">
      <c r="B31" s="121"/>
      <c r="C31" s="122" t="s">
        <v>66</v>
      </c>
      <c r="D31" s="122"/>
      <c r="E31" s="122"/>
      <c r="F31" s="122" t="s">
        <v>67</v>
      </c>
      <c r="G31" s="122"/>
    </row>
    <row r="32" spans="2:7" ht="15" customHeight="1" thickTop="1" x14ac:dyDescent="0.3">
      <c r="B32" s="21"/>
      <c r="C32" s="124" t="s">
        <v>68</v>
      </c>
      <c r="D32" s="124" t="s">
        <v>69</v>
      </c>
      <c r="E32" s="124" t="s">
        <v>70</v>
      </c>
      <c r="F32" s="125" t="s">
        <v>71</v>
      </c>
      <c r="G32" s="125" t="s">
        <v>72</v>
      </c>
    </row>
    <row r="33" spans="2:7" ht="15.75" customHeight="1" x14ac:dyDescent="0.3">
      <c r="B33" s="21"/>
      <c r="D33" s="21"/>
      <c r="E33" s="21"/>
      <c r="F33" s="21"/>
      <c r="G33" s="21"/>
    </row>
    <row r="34" spans="2:7" x14ac:dyDescent="0.3">
      <c r="B34" s="119" t="s">
        <v>76</v>
      </c>
      <c r="D34" s="21"/>
      <c r="E34" s="21"/>
      <c r="F34" s="21"/>
      <c r="G34" s="21"/>
    </row>
    <row r="35" spans="2:7" x14ac:dyDescent="0.3">
      <c r="B35" s="21"/>
      <c r="D35" s="21"/>
      <c r="E35" s="21"/>
      <c r="F35" s="21"/>
      <c r="G35" s="21"/>
    </row>
    <row r="36" spans="2:7" x14ac:dyDescent="0.3">
      <c r="B36" s="120" t="s">
        <v>50</v>
      </c>
      <c r="C36" s="95">
        <v>8677.6212230550009</v>
      </c>
      <c r="D36" s="95">
        <v>7529.5728071180001</v>
      </c>
      <c r="E36" s="95">
        <v>8315.0162327229991</v>
      </c>
      <c r="F36" s="126">
        <f>D36/C36-1</f>
        <v>-0.13229989952624643</v>
      </c>
      <c r="G36" s="126">
        <f>E36/D36-1</f>
        <v>0.10431447383874004</v>
      </c>
    </row>
    <row r="37" spans="2:7" x14ac:dyDescent="0.3">
      <c r="B37" s="120" t="s">
        <v>24</v>
      </c>
      <c r="C37" s="95">
        <v>22689.957578052999</v>
      </c>
      <c r="D37" s="95">
        <v>24000.451211691998</v>
      </c>
      <c r="E37" s="95">
        <v>27013.589594718</v>
      </c>
      <c r="F37" s="126">
        <f>D37/C37-1</f>
        <v>5.7756548425924814E-2</v>
      </c>
      <c r="G37" s="126">
        <f>E37/D37-1</f>
        <v>0.1255450723175624</v>
      </c>
    </row>
    <row r="38" spans="2:7" x14ac:dyDescent="0.3">
      <c r="B38" s="120"/>
      <c r="D38" s="21"/>
      <c r="E38" s="21"/>
      <c r="F38" s="21"/>
      <c r="G38" s="21"/>
    </row>
    <row r="39" spans="2:7" x14ac:dyDescent="0.3">
      <c r="B39" s="120" t="s">
        <v>73</v>
      </c>
      <c r="C39" s="95">
        <f>C36-C37</f>
        <v>-14012.336354997999</v>
      </c>
      <c r="D39" s="95">
        <f>D36-D37</f>
        <v>-16470.878404573996</v>
      </c>
      <c r="E39" s="95">
        <f>E36-E37</f>
        <v>-18698.573361995001</v>
      </c>
      <c r="F39" s="131"/>
      <c r="G39" s="21"/>
    </row>
    <row r="40" spans="2:7" x14ac:dyDescent="0.3">
      <c r="B40" s="120" t="s">
        <v>74</v>
      </c>
      <c r="C40" s="128">
        <f>C36/C37</f>
        <v>0.38244325460742523</v>
      </c>
      <c r="D40" s="128">
        <f>D36/D37</f>
        <v>0.31372630208926711</v>
      </c>
      <c r="E40" s="128">
        <f>E36/E37</f>
        <v>0.30780863844725193</v>
      </c>
      <c r="F40" s="21"/>
      <c r="G40" s="21"/>
    </row>
    <row r="41" spans="2:7" x14ac:dyDescent="0.3">
      <c r="B41" s="21"/>
      <c r="D41" s="21"/>
      <c r="E41" s="21"/>
      <c r="F41" s="21"/>
      <c r="G41" s="21"/>
    </row>
    <row r="42" spans="2:7" x14ac:dyDescent="0.3">
      <c r="B42" s="119" t="s">
        <v>77</v>
      </c>
      <c r="D42" s="21"/>
      <c r="E42" s="21"/>
      <c r="F42" s="21"/>
      <c r="G42" s="21"/>
    </row>
    <row r="43" spans="2:7" x14ac:dyDescent="0.3">
      <c r="B43" s="21"/>
      <c r="D43" s="21"/>
      <c r="E43" s="21"/>
      <c r="F43" s="21"/>
      <c r="G43" s="21"/>
    </row>
    <row r="44" spans="2:7" x14ac:dyDescent="0.3">
      <c r="B44" s="120" t="s">
        <v>50</v>
      </c>
      <c r="C44" s="95">
        <v>18072.341367108998</v>
      </c>
      <c r="D44" s="95">
        <v>19301.946809216002</v>
      </c>
      <c r="E44" s="95">
        <v>19854.827259104</v>
      </c>
      <c r="F44" s="126">
        <f>D44/C44-1</f>
        <v>6.803797123624733E-2</v>
      </c>
      <c r="G44" s="126">
        <f>E44/D44-1</f>
        <v>2.8643766110888702E-2</v>
      </c>
    </row>
    <row r="45" spans="2:7" x14ac:dyDescent="0.3">
      <c r="B45" s="120" t="s">
        <v>24</v>
      </c>
      <c r="C45" s="95">
        <v>10469.774497316001</v>
      </c>
      <c r="D45" s="95">
        <v>11196.736089433</v>
      </c>
      <c r="E45" s="95">
        <v>11571.832673453</v>
      </c>
      <c r="F45" s="126">
        <f>D45/C45-1</f>
        <v>6.9434312296158929E-2</v>
      </c>
      <c r="G45" s="126">
        <f>E45/D45-1</f>
        <v>3.3500529174211868E-2</v>
      </c>
    </row>
    <row r="46" spans="2:7" x14ac:dyDescent="0.3">
      <c r="B46" s="120"/>
      <c r="C46" s="132"/>
      <c r="D46" s="21"/>
      <c r="E46" s="21"/>
      <c r="F46" s="21"/>
      <c r="G46" s="21"/>
    </row>
    <row r="47" spans="2:7" x14ac:dyDescent="0.3">
      <c r="B47" s="120" t="s">
        <v>73</v>
      </c>
      <c r="C47" s="95">
        <f>C44-C45</f>
        <v>7602.5668697929977</v>
      </c>
      <c r="D47" s="95">
        <f t="shared" ref="D47:E47" si="3">D44-D45</f>
        <v>8105.2107197830028</v>
      </c>
      <c r="E47" s="95">
        <f t="shared" si="3"/>
        <v>8282.9945856510003</v>
      </c>
      <c r="F47" s="21"/>
      <c r="G47" s="21"/>
    </row>
    <row r="48" spans="2:7" x14ac:dyDescent="0.3">
      <c r="B48" s="120" t="s">
        <v>74</v>
      </c>
      <c r="C48" s="128">
        <f>C44/C45</f>
        <v>1.726144280542238</v>
      </c>
      <c r="D48" s="128">
        <f t="shared" ref="D48:E48" si="4">D44/D45</f>
        <v>1.7238904851416792</v>
      </c>
      <c r="E48" s="128">
        <f t="shared" si="4"/>
        <v>1.7157893498281442</v>
      </c>
      <c r="F48" s="21"/>
      <c r="G48" s="21"/>
    </row>
    <row r="49" spans="2:7" x14ac:dyDescent="0.3">
      <c r="B49" s="21"/>
      <c r="D49" s="21"/>
      <c r="E49" s="21"/>
      <c r="F49" s="21"/>
      <c r="G49" s="21"/>
    </row>
    <row r="50" spans="2:7" x14ac:dyDescent="0.3">
      <c r="B50" s="21"/>
      <c r="C50" s="21"/>
      <c r="D50" s="21"/>
      <c r="E50" s="21"/>
      <c r="F50" s="21"/>
      <c r="G50" s="21"/>
    </row>
  </sheetData>
  <mergeCells count="2">
    <mergeCell ref="B12:G12"/>
    <mergeCell ref="B9:G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C8C2-36D6-4D7C-9217-E3E76B11E736}">
  <sheetPr>
    <pageSetUpPr fitToPage="1"/>
  </sheetPr>
  <dimension ref="A1:F52"/>
  <sheetViews>
    <sheetView topLeftCell="A30" workbookViewId="0">
      <selection activeCell="A13" sqref="A13"/>
    </sheetView>
  </sheetViews>
  <sheetFormatPr baseColWidth="10" defaultRowHeight="14.4" x14ac:dyDescent="0.3"/>
  <cols>
    <col min="1" max="1" width="36.109375" customWidth="1"/>
    <col min="2" max="4" width="10.88671875" customWidth="1"/>
  </cols>
  <sheetData>
    <row r="1" spans="1:6" x14ac:dyDescent="0.3">
      <c r="A1" s="1"/>
      <c r="B1" s="2"/>
      <c r="C1" s="2"/>
      <c r="D1" s="2"/>
      <c r="E1" s="2"/>
    </row>
    <row r="2" spans="1:6" x14ac:dyDescent="0.3">
      <c r="A2" s="1"/>
      <c r="B2" s="2"/>
      <c r="C2" s="2"/>
      <c r="D2" s="2"/>
      <c r="E2" s="2"/>
    </row>
    <row r="3" spans="1:6" x14ac:dyDescent="0.3">
      <c r="A3" s="1"/>
      <c r="B3" s="2"/>
      <c r="C3" s="2"/>
      <c r="D3" s="2"/>
      <c r="E3" s="2"/>
    </row>
    <row r="4" spans="1:6" x14ac:dyDescent="0.3">
      <c r="A4" s="1"/>
      <c r="B4" s="2"/>
      <c r="C4" s="2"/>
      <c r="D4" s="2"/>
      <c r="E4" s="2"/>
    </row>
    <row r="5" spans="1:6" x14ac:dyDescent="0.3">
      <c r="A5" s="1"/>
      <c r="B5" s="2"/>
      <c r="C5" s="2"/>
      <c r="D5" s="2"/>
      <c r="E5" s="2"/>
    </row>
    <row r="6" spans="1:6" x14ac:dyDescent="0.3">
      <c r="A6" s="1"/>
      <c r="B6" s="2"/>
      <c r="C6" s="2"/>
      <c r="D6" s="2"/>
      <c r="E6" s="2"/>
    </row>
    <row r="7" spans="1:6" x14ac:dyDescent="0.3">
      <c r="A7" s="1"/>
      <c r="B7" s="2"/>
      <c r="C7" s="2"/>
      <c r="D7" s="2"/>
      <c r="E7" s="2"/>
    </row>
    <row r="8" spans="1:6" ht="17.399999999999999" x14ac:dyDescent="0.3">
      <c r="A8" s="137" t="s">
        <v>0</v>
      </c>
      <c r="B8" s="137"/>
      <c r="C8" s="137"/>
      <c r="D8" s="137"/>
      <c r="E8" s="137"/>
      <c r="F8" s="137"/>
    </row>
    <row r="9" spans="1:6" x14ac:dyDescent="0.3">
      <c r="A9" s="3"/>
      <c r="B9" s="4"/>
      <c r="C9" s="4"/>
      <c r="D9" s="4"/>
      <c r="E9" s="4"/>
    </row>
    <row r="10" spans="1:6" x14ac:dyDescent="0.3">
      <c r="A10" s="140" t="s">
        <v>1</v>
      </c>
      <c r="B10" s="5" t="s">
        <v>2</v>
      </c>
      <c r="C10" s="5" t="s">
        <v>2</v>
      </c>
      <c r="D10" s="5" t="s">
        <v>2</v>
      </c>
      <c r="E10" s="138" t="s">
        <v>3</v>
      </c>
      <c r="F10" s="138"/>
    </row>
    <row r="11" spans="1:6" x14ac:dyDescent="0.3">
      <c r="A11" s="140"/>
      <c r="B11" s="5">
        <v>2024</v>
      </c>
      <c r="C11" s="5">
        <v>2025</v>
      </c>
      <c r="D11" s="5">
        <v>2026</v>
      </c>
      <c r="E11" s="5" t="s">
        <v>4</v>
      </c>
      <c r="F11" s="5" t="s">
        <v>5</v>
      </c>
    </row>
    <row r="12" spans="1:6" x14ac:dyDescent="0.3">
      <c r="A12" s="3"/>
      <c r="B12" s="3"/>
      <c r="C12" s="3"/>
      <c r="D12" s="3"/>
      <c r="E12" s="3"/>
      <c r="F12" s="6"/>
    </row>
    <row r="13" spans="1:6" x14ac:dyDescent="0.3">
      <c r="A13" s="7" t="s">
        <v>6</v>
      </c>
      <c r="B13" s="3"/>
      <c r="C13" s="3"/>
      <c r="D13" s="3"/>
      <c r="E13" s="3"/>
      <c r="F13" s="6"/>
    </row>
    <row r="14" spans="1:6" x14ac:dyDescent="0.3">
      <c r="A14" s="8" t="s">
        <v>7</v>
      </c>
      <c r="B14" s="9">
        <v>4541.5281000020004</v>
      </c>
      <c r="C14" s="9">
        <v>3645.0613073919999</v>
      </c>
      <c r="D14" s="9">
        <v>4426.736721153</v>
      </c>
      <c r="E14" s="10">
        <f>+(C14-B14)/B14</f>
        <v>-0.19739320617868811</v>
      </c>
      <c r="F14" s="10">
        <f>+(D14-C14)/C14</f>
        <v>0.21444780974624539</v>
      </c>
    </row>
    <row r="15" spans="1:6" x14ac:dyDescent="0.3">
      <c r="A15" s="8" t="s">
        <v>8</v>
      </c>
      <c r="B15" s="9">
        <v>2957.3186940099999</v>
      </c>
      <c r="C15" s="9">
        <v>2899.3258037589999</v>
      </c>
      <c r="D15" s="9">
        <v>3483.3268246540001</v>
      </c>
      <c r="E15" s="10">
        <f>+(C15-B15)/B15</f>
        <v>-1.9609956264931373E-2</v>
      </c>
      <c r="F15" s="10">
        <f>+(D15-C15)/C15</f>
        <v>0.20142649030262072</v>
      </c>
    </row>
    <row r="16" spans="1:6" x14ac:dyDescent="0.3">
      <c r="A16" s="3"/>
      <c r="B16" s="3"/>
      <c r="C16" s="3"/>
      <c r="D16" s="3"/>
      <c r="E16" s="3"/>
      <c r="F16" s="3"/>
    </row>
    <row r="17" spans="1:6" x14ac:dyDescent="0.3">
      <c r="A17" s="8" t="s">
        <v>9</v>
      </c>
      <c r="B17" s="11">
        <f>+B14-B15</f>
        <v>1584.2094059920005</v>
      </c>
      <c r="C17" s="11">
        <f>+C14-C15</f>
        <v>745.73550363300001</v>
      </c>
      <c r="D17" s="11">
        <f>+D14-D15</f>
        <v>943.40989649899984</v>
      </c>
      <c r="E17" s="11"/>
      <c r="F17" s="11"/>
    </row>
    <row r="18" spans="1:6" x14ac:dyDescent="0.3">
      <c r="A18" s="8" t="s">
        <v>10</v>
      </c>
      <c r="B18" s="10">
        <f>+B14/B15</f>
        <v>1.5356911344052266</v>
      </c>
      <c r="C18" s="10">
        <f>+C14/C15</f>
        <v>1.2572099702165751</v>
      </c>
      <c r="D18" s="10">
        <f>+D14/D15</f>
        <v>1.2708358830477267</v>
      </c>
      <c r="E18" s="3"/>
      <c r="F18" s="3"/>
    </row>
    <row r="19" spans="1:6" x14ac:dyDescent="0.3">
      <c r="A19" s="3"/>
      <c r="B19" s="3"/>
      <c r="C19" s="3"/>
      <c r="D19" s="3"/>
      <c r="E19" s="3"/>
      <c r="F19" s="3"/>
    </row>
    <row r="20" spans="1:6" x14ac:dyDescent="0.3">
      <c r="A20" s="7" t="s">
        <v>11</v>
      </c>
      <c r="B20" s="3"/>
      <c r="C20" s="3"/>
      <c r="D20" s="3"/>
      <c r="E20" s="3"/>
      <c r="F20" s="3"/>
    </row>
    <row r="21" spans="1:6" x14ac:dyDescent="0.3">
      <c r="A21" s="8" t="s">
        <v>7</v>
      </c>
      <c r="B21" s="9">
        <v>8211.3475233640002</v>
      </c>
      <c r="C21" s="9">
        <v>9333.5429086860004</v>
      </c>
      <c r="D21" s="9">
        <v>9808.3737375870005</v>
      </c>
      <c r="E21" s="10">
        <f>+(C21-B21)/B21</f>
        <v>0.1366639741076581</v>
      </c>
      <c r="F21" s="10">
        <f>+(D21-C21)/C21</f>
        <v>5.0873589326847379E-2</v>
      </c>
    </row>
    <row r="22" spans="1:6" x14ac:dyDescent="0.3">
      <c r="A22" s="8" t="s">
        <v>8</v>
      </c>
      <c r="B22" s="9">
        <v>11283.829443572</v>
      </c>
      <c r="C22" s="9">
        <v>12228.845417147</v>
      </c>
      <c r="D22" s="9">
        <v>12412.400109530001</v>
      </c>
      <c r="E22" s="10">
        <f>+(C22-B22)/B22</f>
        <v>8.374957972387137E-2</v>
      </c>
      <c r="F22" s="10">
        <f>+(D22-C22)/C22</f>
        <v>1.5009977321785798E-2</v>
      </c>
    </row>
    <row r="23" spans="1:6" x14ac:dyDescent="0.3">
      <c r="A23" s="12"/>
      <c r="B23" s="139"/>
      <c r="C23" s="139"/>
      <c r="D23" s="13"/>
      <c r="E23" s="3"/>
      <c r="F23" s="3"/>
    </row>
    <row r="24" spans="1:6" x14ac:dyDescent="0.3">
      <c r="A24" s="8" t="s">
        <v>9</v>
      </c>
      <c r="B24" s="11">
        <f>+B21-B22</f>
        <v>-3072.4819202079998</v>
      </c>
      <c r="C24" s="11">
        <f>+C21-C22</f>
        <v>-2895.3025084609999</v>
      </c>
      <c r="D24" s="11">
        <f>+D21-D22</f>
        <v>-2604.0263719430004</v>
      </c>
      <c r="E24" s="3"/>
      <c r="F24" s="3"/>
    </row>
    <row r="25" spans="1:6" x14ac:dyDescent="0.3">
      <c r="A25" s="8" t="s">
        <v>10</v>
      </c>
      <c r="B25" s="10">
        <f>+B21/B22</f>
        <v>0.72770929093063486</v>
      </c>
      <c r="C25" s="10">
        <f>+C21/C22</f>
        <v>0.76323991270661784</v>
      </c>
      <c r="D25" s="10">
        <f>+D21/D22</f>
        <v>0.79020766741609627</v>
      </c>
      <c r="E25" s="3"/>
      <c r="F25" s="3"/>
    </row>
    <row r="26" spans="1:6" x14ac:dyDescent="0.3">
      <c r="A26" s="3"/>
      <c r="B26" s="3"/>
      <c r="C26" s="3"/>
      <c r="D26" s="3"/>
      <c r="E26" s="3"/>
      <c r="F26" s="3"/>
    </row>
    <row r="27" spans="1:6" x14ac:dyDescent="0.3">
      <c r="A27" s="7" t="s">
        <v>12</v>
      </c>
      <c r="B27" s="3"/>
      <c r="C27" s="3"/>
      <c r="D27" s="3"/>
      <c r="E27" s="3"/>
      <c r="F27" s="3"/>
    </row>
    <row r="28" spans="1:6" x14ac:dyDescent="0.3">
      <c r="A28" s="8" t="s">
        <v>7</v>
      </c>
      <c r="B28" s="9">
        <v>4985.1278214409995</v>
      </c>
      <c r="C28" s="9">
        <v>5090.699615216</v>
      </c>
      <c r="D28" s="9">
        <v>4913.7570367799999</v>
      </c>
      <c r="E28" s="10">
        <f>+(C28-B28)/B28</f>
        <v>2.117734941939442E-2</v>
      </c>
      <c r="F28" s="10">
        <f>+(D28-C28)/C28</f>
        <v>-3.4758008095217841E-2</v>
      </c>
    </row>
    <row r="29" spans="1:6" x14ac:dyDescent="0.3">
      <c r="A29" s="8" t="s">
        <v>8</v>
      </c>
      <c r="B29" s="9">
        <v>5298.9701251890001</v>
      </c>
      <c r="C29" s="9">
        <v>6473.451334329</v>
      </c>
      <c r="D29" s="9">
        <v>6740.8843250890004</v>
      </c>
      <c r="E29" s="10">
        <f>+(C29-B29)/B29</f>
        <v>0.22164329697897842</v>
      </c>
      <c r="F29" s="10">
        <f>+(D29-C29)/C29</f>
        <v>4.1312273306480483E-2</v>
      </c>
    </row>
    <row r="30" spans="1:6" x14ac:dyDescent="0.3">
      <c r="A30" s="12"/>
      <c r="B30" s="139"/>
      <c r="C30" s="139"/>
      <c r="D30" s="139"/>
      <c r="E30" s="3"/>
      <c r="F30" s="3"/>
    </row>
    <row r="31" spans="1:6" x14ac:dyDescent="0.3">
      <c r="A31" s="8" t="s">
        <v>9</v>
      </c>
      <c r="B31" s="11">
        <f>+B28-B29</f>
        <v>-313.84230374800063</v>
      </c>
      <c r="C31" s="11">
        <f>+C28-C29</f>
        <v>-1382.751719113</v>
      </c>
      <c r="D31" s="11">
        <f>+D28-D29</f>
        <v>-1827.1272883090005</v>
      </c>
      <c r="E31" s="3"/>
      <c r="F31" s="3"/>
    </row>
    <row r="32" spans="1:6" x14ac:dyDescent="0.3">
      <c r="A32" s="8" t="s">
        <v>10</v>
      </c>
      <c r="B32" s="10">
        <f>+B28/B29</f>
        <v>0.94077296222974904</v>
      </c>
      <c r="C32" s="10">
        <f>+C28/C29</f>
        <v>0.7863965220870347</v>
      </c>
      <c r="D32" s="10">
        <f>+D28/D29</f>
        <v>0.72894842869375642</v>
      </c>
      <c r="E32" s="3"/>
      <c r="F32" s="3"/>
    </row>
    <row r="33" spans="1:6" x14ac:dyDescent="0.3">
      <c r="A33" s="7"/>
      <c r="B33" s="3"/>
      <c r="C33" s="3"/>
      <c r="D33" s="3"/>
      <c r="E33" s="3"/>
      <c r="F33" s="3"/>
    </row>
    <row r="34" spans="1:6" x14ac:dyDescent="0.3">
      <c r="A34" s="7" t="s">
        <v>13</v>
      </c>
      <c r="B34" s="3"/>
      <c r="C34" s="3"/>
      <c r="D34" s="3"/>
      <c r="E34" s="3"/>
      <c r="F34" s="3"/>
    </row>
    <row r="35" spans="1:6" x14ac:dyDescent="0.3">
      <c r="A35" s="8" t="s">
        <v>7</v>
      </c>
      <c r="B35" s="9">
        <v>7582.8972054450005</v>
      </c>
      <c r="C35" s="9">
        <v>7772.2529827859998</v>
      </c>
      <c r="D35" s="9">
        <v>7658.0335535869999</v>
      </c>
      <c r="E35" s="10">
        <f>+(C35-B35)/B35</f>
        <v>2.4971428757471471E-2</v>
      </c>
      <c r="F35" s="10">
        <f>+(D35-C35)/C35</f>
        <v>-1.4695794057652695E-2</v>
      </c>
    </row>
    <row r="36" spans="1:6" x14ac:dyDescent="0.3">
      <c r="A36" s="8" t="s">
        <v>8</v>
      </c>
      <c r="B36" s="9">
        <v>7215.8917690629996</v>
      </c>
      <c r="C36" s="9">
        <v>8273.1106971110003</v>
      </c>
      <c r="D36" s="9">
        <v>8759.6924769760008</v>
      </c>
      <c r="E36" s="10">
        <f>+(C36-B36)/B36</f>
        <v>0.14651258110337248</v>
      </c>
      <c r="F36" s="10">
        <f>+(D36-C36)/C36</f>
        <v>5.8814851834983493E-2</v>
      </c>
    </row>
    <row r="37" spans="1:6" x14ac:dyDescent="0.3">
      <c r="A37" s="12"/>
      <c r="B37" s="3"/>
      <c r="C37" s="3"/>
      <c r="D37" s="3"/>
      <c r="E37" s="3"/>
      <c r="F37" s="3"/>
    </row>
    <row r="38" spans="1:6" x14ac:dyDescent="0.3">
      <c r="A38" s="8" t="s">
        <v>9</v>
      </c>
      <c r="B38" s="11">
        <f>+B35-B36</f>
        <v>367.00543638200088</v>
      </c>
      <c r="C38" s="11">
        <f>+C35-C36</f>
        <v>-500.85771432500042</v>
      </c>
      <c r="D38" s="11">
        <f>+D35-D36</f>
        <v>-1101.6589233890008</v>
      </c>
      <c r="E38" s="3"/>
      <c r="F38" s="3"/>
    </row>
    <row r="39" spans="1:6" x14ac:dyDescent="0.3">
      <c r="A39" s="8" t="s">
        <v>10</v>
      </c>
      <c r="B39" s="10">
        <f>+B35/B36</f>
        <v>1.0508607179996072</v>
      </c>
      <c r="C39" s="10">
        <f>+C35/C36</f>
        <v>0.9394595657350624</v>
      </c>
      <c r="D39" s="10">
        <f>+D35/D36</f>
        <v>0.87423543391681791</v>
      </c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7" t="s">
        <v>14</v>
      </c>
      <c r="B41" s="3"/>
      <c r="C41" s="3"/>
      <c r="D41" s="3"/>
      <c r="E41" s="3"/>
      <c r="F41" s="3"/>
    </row>
    <row r="42" spans="1:6" x14ac:dyDescent="0.3">
      <c r="A42" s="8" t="s">
        <v>7</v>
      </c>
      <c r="B42" s="9">
        <v>1429.0619399120001</v>
      </c>
      <c r="C42" s="9">
        <v>989.96280225399994</v>
      </c>
      <c r="D42" s="9">
        <v>1362.9424427199999</v>
      </c>
      <c r="E42" s="10">
        <f>+(C42-B42)/B42</f>
        <v>-0.30726389486311512</v>
      </c>
      <c r="F42" s="10">
        <f>+(D42-C42)/C42</f>
        <v>0.37676126781408364</v>
      </c>
    </row>
    <row r="43" spans="1:6" x14ac:dyDescent="0.3">
      <c r="A43" s="8" t="s">
        <v>8</v>
      </c>
      <c r="B43" s="9">
        <v>6403.722043535</v>
      </c>
      <c r="C43" s="9">
        <v>5322.454048779</v>
      </c>
      <c r="D43" s="9">
        <v>7189.1185319220003</v>
      </c>
      <c r="E43" s="10">
        <f>+(C43-B43)/B43</f>
        <v>-0.16884992624681686</v>
      </c>
      <c r="F43" s="10">
        <f>+(D43-C43)/C43</f>
        <v>0.35071500214665513</v>
      </c>
    </row>
    <row r="44" spans="1:6" x14ac:dyDescent="0.3">
      <c r="A44" s="12"/>
      <c r="B44" s="3"/>
      <c r="C44" s="3"/>
      <c r="D44" s="3"/>
      <c r="E44" s="3"/>
      <c r="F44" s="3"/>
    </row>
    <row r="45" spans="1:6" x14ac:dyDescent="0.3">
      <c r="A45" s="8" t="s">
        <v>9</v>
      </c>
      <c r="B45" s="11">
        <f>+B42-B43</f>
        <v>-4974.6601036230004</v>
      </c>
      <c r="C45" s="11">
        <f>+C42-C43</f>
        <v>-4332.491246525</v>
      </c>
      <c r="D45" s="11">
        <f>+D42-D43</f>
        <v>-5826.1760892020002</v>
      </c>
      <c r="E45" s="3"/>
      <c r="F45" s="3"/>
    </row>
    <row r="46" spans="1:6" x14ac:dyDescent="0.3">
      <c r="A46" s="8" t="s">
        <v>10</v>
      </c>
      <c r="B46" s="10">
        <f>+B42/B43</f>
        <v>0.22316114444016771</v>
      </c>
      <c r="C46" s="10">
        <f>+C42/C43</f>
        <v>0.1859974352396904</v>
      </c>
      <c r="D46" s="10">
        <f>+D42/D43</f>
        <v>0.18958408275897759</v>
      </c>
      <c r="E46" s="3"/>
      <c r="F46" s="3"/>
    </row>
    <row r="47" spans="1:6" ht="15" thickBot="1" x14ac:dyDescent="0.35">
      <c r="B47" s="3"/>
      <c r="C47" s="3"/>
      <c r="D47" s="3"/>
      <c r="E47" s="3"/>
      <c r="F47" s="3"/>
    </row>
    <row r="48" spans="1:6" x14ac:dyDescent="0.3">
      <c r="A48" s="14" t="s">
        <v>15</v>
      </c>
      <c r="B48" s="15">
        <f t="shared" ref="B48:D49" si="0">SUM(B14+B21+B28+B35+B42)</f>
        <v>26749.962590163999</v>
      </c>
      <c r="C48" s="15">
        <f t="shared" si="0"/>
        <v>26831.519616334001</v>
      </c>
      <c r="D48" s="15">
        <f t="shared" si="0"/>
        <v>28169.843491827</v>
      </c>
      <c r="E48" s="16">
        <f>+(C48-B48)/B48</f>
        <v>3.0488650552352539E-3</v>
      </c>
      <c r="F48" s="16">
        <f>+(D48-C48)/C48</f>
        <v>4.9878795335851149E-2</v>
      </c>
    </row>
    <row r="49" spans="1:6" x14ac:dyDescent="0.3">
      <c r="A49" s="7" t="s">
        <v>16</v>
      </c>
      <c r="B49" s="17">
        <f t="shared" si="0"/>
        <v>33159.732075369</v>
      </c>
      <c r="C49" s="17">
        <f t="shared" si="0"/>
        <v>35197.187301124999</v>
      </c>
      <c r="D49" s="17">
        <f t="shared" si="0"/>
        <v>38585.422268171002</v>
      </c>
      <c r="E49" s="18">
        <f>+(C49-B49)/B49</f>
        <v>6.1443657660594238E-2</v>
      </c>
      <c r="F49" s="18">
        <f>+(D49-C49)/C49</f>
        <v>9.6264367321695202E-2</v>
      </c>
    </row>
    <row r="50" spans="1:6" x14ac:dyDescent="0.3">
      <c r="A50" s="3"/>
      <c r="B50" s="3"/>
      <c r="C50" s="3"/>
      <c r="D50" s="3"/>
      <c r="E50" s="7"/>
      <c r="F50" s="7"/>
    </row>
    <row r="51" spans="1:6" x14ac:dyDescent="0.3">
      <c r="A51" s="7" t="s">
        <v>17</v>
      </c>
      <c r="B51" s="17">
        <f>+B48-B49</f>
        <v>-6409.7694852050008</v>
      </c>
      <c r="C51" s="17">
        <f>+C48-C49</f>
        <v>-8365.6676847909985</v>
      </c>
      <c r="D51" s="17">
        <f>+D48-D49</f>
        <v>-10415.578776344002</v>
      </c>
      <c r="E51" s="18">
        <f>+(C51-B51)/B51</f>
        <v>0.30514329791431538</v>
      </c>
      <c r="F51" s="18">
        <f>+(D51-C51)/C51</f>
        <v>0.24503855146909498</v>
      </c>
    </row>
    <row r="52" spans="1:6" ht="15" thickBot="1" x14ac:dyDescent="0.35">
      <c r="A52" s="19" t="s">
        <v>18</v>
      </c>
      <c r="B52" s="20">
        <f>+B48/B49</f>
        <v>0.80670020280513155</v>
      </c>
      <c r="C52" s="20">
        <f>+C48/C49</f>
        <v>0.76231999411715468</v>
      </c>
      <c r="D52" s="20">
        <f>+D48/D49</f>
        <v>0.73006440867861688</v>
      </c>
      <c r="E52" s="20"/>
      <c r="F52" s="20"/>
    </row>
  </sheetData>
  <mergeCells count="5">
    <mergeCell ref="A8:F8"/>
    <mergeCell ref="E10:F10"/>
    <mergeCell ref="B23:C23"/>
    <mergeCell ref="B30:D30"/>
    <mergeCell ref="A10:A1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4473-B271-4CF6-B2E2-4E4BE7A9E58D}">
  <sheetPr>
    <pageSetUpPr fitToPage="1"/>
  </sheetPr>
  <dimension ref="A5:K68"/>
  <sheetViews>
    <sheetView topLeftCell="A39" workbookViewId="0">
      <selection activeCell="D64" sqref="D64"/>
    </sheetView>
  </sheetViews>
  <sheetFormatPr baseColWidth="10" defaultRowHeight="14.4" x14ac:dyDescent="0.3"/>
  <cols>
    <col min="1" max="1" width="34.88671875" customWidth="1"/>
    <col min="2" max="4" width="11.33203125" customWidth="1"/>
    <col min="5" max="6" width="10.88671875" customWidth="1"/>
    <col min="7" max="9" width="11.33203125" customWidth="1"/>
    <col min="10" max="11" width="10.33203125" customWidth="1"/>
  </cols>
  <sheetData>
    <row r="5" spans="1:11" x14ac:dyDescent="0.3">
      <c r="A5" s="21"/>
      <c r="B5" s="21"/>
      <c r="C5" s="21" t="s">
        <v>19</v>
      </c>
      <c r="D5" s="21"/>
      <c r="G5" s="21"/>
      <c r="H5" s="21"/>
      <c r="I5" s="21"/>
      <c r="J5" s="21"/>
    </row>
    <row r="6" spans="1:11" x14ac:dyDescent="0.3">
      <c r="A6" s="21"/>
      <c r="B6" s="21"/>
      <c r="C6" s="21"/>
      <c r="D6" s="21"/>
      <c r="G6" s="21"/>
      <c r="H6" s="21"/>
      <c r="I6" s="21"/>
      <c r="J6" s="21"/>
    </row>
    <row r="7" spans="1:1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1" ht="24" customHeight="1" x14ac:dyDescent="0.3">
      <c r="A8" s="136" t="s">
        <v>20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</row>
    <row r="9" spans="1:11" x14ac:dyDescent="0.3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1" ht="15.6" x14ac:dyDescent="0.3">
      <c r="A10" s="141" t="s">
        <v>21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1:11" ht="16.2" thickBot="1" x14ac:dyDescent="0.35">
      <c r="A11" s="22"/>
      <c r="B11" s="23"/>
      <c r="C11" s="23"/>
      <c r="D11" s="23"/>
      <c r="E11" s="23"/>
      <c r="F11" s="23"/>
      <c r="G11" s="24"/>
      <c r="H11" s="24"/>
      <c r="I11" s="24"/>
      <c r="J11" s="23"/>
    </row>
    <row r="12" spans="1:11" ht="15" thickBot="1" x14ac:dyDescent="0.35">
      <c r="A12" s="25" t="s">
        <v>22</v>
      </c>
      <c r="B12" s="142" t="s">
        <v>23</v>
      </c>
      <c r="C12" s="143"/>
      <c r="D12" s="143"/>
      <c r="E12" s="143"/>
      <c r="F12" s="144"/>
      <c r="G12" s="142" t="s">
        <v>24</v>
      </c>
      <c r="H12" s="143"/>
      <c r="I12" s="143"/>
      <c r="J12" s="143"/>
      <c r="K12" s="144"/>
    </row>
    <row r="13" spans="1:11" ht="15" thickBot="1" x14ac:dyDescent="0.35">
      <c r="A13" s="26"/>
      <c r="B13" s="145" t="s">
        <v>25</v>
      </c>
      <c r="C13" s="146"/>
      <c r="D13" s="146"/>
      <c r="E13" s="146" t="s">
        <v>26</v>
      </c>
      <c r="F13" s="147"/>
      <c r="G13" s="148" t="s">
        <v>25</v>
      </c>
      <c r="H13" s="149"/>
      <c r="I13" s="149"/>
      <c r="J13" s="149" t="s">
        <v>26</v>
      </c>
      <c r="K13" s="150"/>
    </row>
    <row r="14" spans="1:11" ht="15" thickBot="1" x14ac:dyDescent="0.35">
      <c r="A14" s="28"/>
      <c r="B14" s="29" t="s">
        <v>27</v>
      </c>
      <c r="C14" s="29" t="s">
        <v>28</v>
      </c>
      <c r="D14" s="29" t="s">
        <v>29</v>
      </c>
      <c r="E14" s="27" t="s">
        <v>4</v>
      </c>
      <c r="F14" s="27" t="s">
        <v>5</v>
      </c>
      <c r="G14" s="29" t="s">
        <v>27</v>
      </c>
      <c r="H14" s="29" t="s">
        <v>28</v>
      </c>
      <c r="I14" s="29" t="s">
        <v>29</v>
      </c>
      <c r="J14" s="27" t="s">
        <v>4</v>
      </c>
      <c r="K14" s="27" t="s">
        <v>5</v>
      </c>
    </row>
    <row r="15" spans="1:11" x14ac:dyDescent="0.3">
      <c r="A15" s="26"/>
      <c r="B15" s="30"/>
      <c r="C15" s="30"/>
      <c r="D15" s="30"/>
      <c r="E15" s="31"/>
      <c r="F15" s="32"/>
      <c r="G15" s="30"/>
      <c r="H15" s="30"/>
      <c r="I15" s="30"/>
      <c r="J15" s="31"/>
      <c r="K15" s="33"/>
    </row>
    <row r="16" spans="1:11" x14ac:dyDescent="0.3">
      <c r="A16" s="34" t="s">
        <v>30</v>
      </c>
      <c r="B16" s="35">
        <f>SUM(B17:B18)</f>
        <v>4829.3936652929997</v>
      </c>
      <c r="C16" s="35">
        <f>SUM(C17:C18)</f>
        <v>3935.846643241</v>
      </c>
      <c r="D16" s="35">
        <f>SUM(D17:D18)</f>
        <v>4723.5279907500008</v>
      </c>
      <c r="E16" s="36">
        <f t="shared" ref="E16:F18" si="0">(C16-B16)/B16</f>
        <v>-0.18502261028616893</v>
      </c>
      <c r="F16" s="37">
        <f t="shared" si="0"/>
        <v>0.20013009116137184</v>
      </c>
      <c r="G16" s="35">
        <f>SUM(G17:G18)</f>
        <v>4036.6190818240002</v>
      </c>
      <c r="H16" s="35">
        <f>SUM(H17:H18)</f>
        <v>4377.224913604</v>
      </c>
      <c r="I16" s="35">
        <f>SUM(I17:I18)</f>
        <v>4636.4305174629999</v>
      </c>
      <c r="J16" s="36">
        <f t="shared" ref="J16:K18" si="1">(H16-G16)/G16</f>
        <v>8.4378987681466469E-2</v>
      </c>
      <c r="K16" s="37">
        <f t="shared" si="1"/>
        <v>5.9216880323744267E-2</v>
      </c>
    </row>
    <row r="17" spans="1:11" x14ac:dyDescent="0.3">
      <c r="A17" s="38" t="s">
        <v>31</v>
      </c>
      <c r="B17" s="39">
        <v>4359.552913562</v>
      </c>
      <c r="C17" s="39">
        <v>3424.328480658</v>
      </c>
      <c r="D17" s="39">
        <v>4278.0139446410003</v>
      </c>
      <c r="E17" s="40">
        <f t="shared" si="0"/>
        <v>-0.2145230145033081</v>
      </c>
      <c r="F17" s="41">
        <f t="shared" si="0"/>
        <v>0.24930010914693582</v>
      </c>
      <c r="G17" s="39">
        <v>3777.2038629210001</v>
      </c>
      <c r="H17" s="42">
        <v>4133.7173012100002</v>
      </c>
      <c r="I17" s="42">
        <v>4449.3077704679999</v>
      </c>
      <c r="J17" s="40">
        <f t="shared" si="1"/>
        <v>9.4385543176189565E-2</v>
      </c>
      <c r="K17" s="41">
        <f t="shared" si="1"/>
        <v>7.6345440740619039E-2</v>
      </c>
    </row>
    <row r="18" spans="1:11" x14ac:dyDescent="0.3">
      <c r="A18" s="38" t="s">
        <v>32</v>
      </c>
      <c r="B18" s="39">
        <v>469.84075173100001</v>
      </c>
      <c r="C18" s="39">
        <v>511.51816258299999</v>
      </c>
      <c r="D18" s="39">
        <v>445.51404610899999</v>
      </c>
      <c r="E18" s="40">
        <f t="shared" si="0"/>
        <v>8.870539794270918E-2</v>
      </c>
      <c r="F18" s="41">
        <f t="shared" si="0"/>
        <v>-0.12903572405073699</v>
      </c>
      <c r="G18" s="39">
        <v>259.41521890299998</v>
      </c>
      <c r="H18" s="42">
        <v>243.50761239399998</v>
      </c>
      <c r="I18" s="42">
        <v>187.122746995</v>
      </c>
      <c r="J18" s="40">
        <f t="shared" si="1"/>
        <v>-6.1321022630318946E-2</v>
      </c>
      <c r="K18" s="41">
        <f t="shared" si="1"/>
        <v>-0.23155278327713297</v>
      </c>
    </row>
    <row r="19" spans="1:11" x14ac:dyDescent="0.3">
      <c r="A19" s="38"/>
      <c r="B19" s="39"/>
      <c r="C19" s="39"/>
      <c r="D19" s="39"/>
      <c r="E19" s="40"/>
      <c r="F19" s="41"/>
      <c r="G19" s="39"/>
      <c r="H19" s="39"/>
      <c r="I19" s="39"/>
      <c r="J19" s="40"/>
      <c r="K19" s="41"/>
    </row>
    <row r="20" spans="1:11" x14ac:dyDescent="0.3">
      <c r="A20" s="34" t="s">
        <v>33</v>
      </c>
      <c r="B20" s="35">
        <f>SUM(B21:B22)</f>
        <v>1429.0619399120001</v>
      </c>
      <c r="C20" s="35">
        <f>SUM(C21:C22)</f>
        <v>989.96280225399994</v>
      </c>
      <c r="D20" s="35">
        <f>SUM(D21:D22)</f>
        <v>1362.9424427199999</v>
      </c>
      <c r="E20" s="36">
        <f>(C20-B20)/B20</f>
        <v>-0.30726389486311512</v>
      </c>
      <c r="F20" s="37">
        <f>(D20-C20)/C20</f>
        <v>0.37676126781408364</v>
      </c>
      <c r="G20" s="35">
        <f>SUM(G21:G22)</f>
        <v>6403.722043535</v>
      </c>
      <c r="H20" s="35">
        <f>SUM(H21:H22)</f>
        <v>5322.454048779</v>
      </c>
      <c r="I20" s="35">
        <f>SUM(I21:I22)</f>
        <v>7189.1185319220003</v>
      </c>
      <c r="J20" s="36">
        <f>(H20-G20)/G20</f>
        <v>-0.16884992624681686</v>
      </c>
      <c r="K20" s="37">
        <f>(I20-H20)/H20</f>
        <v>0.35071500214665513</v>
      </c>
    </row>
    <row r="21" spans="1:11" x14ac:dyDescent="0.3">
      <c r="A21" s="38" t="s">
        <v>31</v>
      </c>
      <c r="B21" s="39">
        <v>1429.0619399120001</v>
      </c>
      <c r="C21" s="39">
        <v>989.96280225399994</v>
      </c>
      <c r="D21" s="39">
        <v>1362.9424427199999</v>
      </c>
      <c r="E21" s="40">
        <f>(C21-B21)/B21</f>
        <v>-0.30726389486311512</v>
      </c>
      <c r="F21" s="41">
        <f>(D21-C21)/C21</f>
        <v>0.37676126781408364</v>
      </c>
      <c r="G21" s="39">
        <v>6403.722043535</v>
      </c>
      <c r="H21" s="42">
        <v>5322.454048779</v>
      </c>
      <c r="I21" s="42">
        <v>7189.1185319220003</v>
      </c>
      <c r="J21" s="40">
        <f>(H21-G21)/G21</f>
        <v>-0.16884992624681686</v>
      </c>
      <c r="K21" s="41">
        <f>(I21-H21)/H21</f>
        <v>0.35071500214665513</v>
      </c>
    </row>
    <row r="22" spans="1:11" x14ac:dyDescent="0.3">
      <c r="A22" s="38" t="s">
        <v>32</v>
      </c>
      <c r="B22" s="39">
        <v>0</v>
      </c>
      <c r="C22" s="39">
        <v>0</v>
      </c>
      <c r="D22" s="39">
        <v>0</v>
      </c>
      <c r="E22" s="40"/>
      <c r="F22" s="41"/>
      <c r="G22" s="39">
        <v>0</v>
      </c>
      <c r="H22" s="39">
        <v>0</v>
      </c>
      <c r="I22" s="39">
        <v>0</v>
      </c>
      <c r="J22" s="40"/>
      <c r="K22" s="41"/>
    </row>
    <row r="23" spans="1:11" x14ac:dyDescent="0.3">
      <c r="A23" s="38"/>
      <c r="B23" s="39"/>
      <c r="C23" s="39"/>
      <c r="D23" s="39"/>
      <c r="E23" s="40"/>
      <c r="F23" s="41"/>
      <c r="G23" s="39"/>
      <c r="H23" s="39"/>
      <c r="I23" s="39"/>
      <c r="J23" s="40"/>
      <c r="K23" s="41"/>
    </row>
    <row r="24" spans="1:11" x14ac:dyDescent="0.3">
      <c r="A24" s="34" t="s">
        <v>34</v>
      </c>
      <c r="B24" s="35">
        <f>SUM(B25:B26)</f>
        <v>879.10072630799993</v>
      </c>
      <c r="C24" s="35">
        <f>SUM(C25:C26)</f>
        <v>992.56275008500006</v>
      </c>
      <c r="D24" s="35">
        <f>SUM(D25:D26)</f>
        <v>677.16349782400005</v>
      </c>
      <c r="E24" s="36">
        <f>(C24-B24)/B24</f>
        <v>0.12906601073293597</v>
      </c>
      <c r="F24" s="37">
        <f>(D24-C24)/C24</f>
        <v>-0.31776253162229812</v>
      </c>
      <c r="G24" s="35">
        <f>SUM(G25:G26)</f>
        <v>524.49469566300002</v>
      </c>
      <c r="H24" s="35">
        <f>SUM(H25:H26)</f>
        <v>514.12768096000002</v>
      </c>
      <c r="I24" s="35">
        <f>SUM(I25:I26)</f>
        <v>581.88996407699995</v>
      </c>
      <c r="J24" s="36">
        <f>(H24-G24)/G24</f>
        <v>-1.976571886946411E-2</v>
      </c>
      <c r="K24" s="37">
        <f>(I24-H24)/H24</f>
        <v>0.13180049553152137</v>
      </c>
    </row>
    <row r="25" spans="1:11" x14ac:dyDescent="0.3">
      <c r="A25" s="38" t="s">
        <v>31</v>
      </c>
      <c r="B25" s="39">
        <v>879.10072630799993</v>
      </c>
      <c r="C25" s="39">
        <v>992.56275008500006</v>
      </c>
      <c r="D25" s="39">
        <v>677.16349782400005</v>
      </c>
      <c r="E25" s="40">
        <f>(C25-B25)/B25</f>
        <v>0.12906601073293597</v>
      </c>
      <c r="F25" s="41">
        <f>(D25-C25)/C25</f>
        <v>-0.31776253162229812</v>
      </c>
      <c r="G25" s="39">
        <v>524.49469566300002</v>
      </c>
      <c r="H25" s="42">
        <v>514.12768096000002</v>
      </c>
      <c r="I25" s="42">
        <v>581.88996407699995</v>
      </c>
      <c r="J25" s="40">
        <f>(H25-G25)/G25</f>
        <v>-1.976571886946411E-2</v>
      </c>
      <c r="K25" s="41">
        <f>(I25-H25)/H25</f>
        <v>0.13180049553152137</v>
      </c>
    </row>
    <row r="26" spans="1:11" x14ac:dyDescent="0.3">
      <c r="A26" s="38" t="s">
        <v>32</v>
      </c>
      <c r="B26" s="39">
        <v>0</v>
      </c>
      <c r="C26" s="39">
        <v>0</v>
      </c>
      <c r="D26" s="39">
        <v>0</v>
      </c>
      <c r="E26" s="40"/>
      <c r="F26" s="41"/>
      <c r="G26" s="39">
        <v>0</v>
      </c>
      <c r="H26" s="39">
        <v>0</v>
      </c>
      <c r="I26" s="39">
        <v>0</v>
      </c>
      <c r="J26" s="40"/>
      <c r="K26" s="41"/>
    </row>
    <row r="27" spans="1:11" x14ac:dyDescent="0.3">
      <c r="A27" s="38"/>
      <c r="B27" s="39"/>
      <c r="C27" s="39"/>
      <c r="D27" s="39"/>
      <c r="E27" s="40"/>
      <c r="F27" s="41"/>
      <c r="G27" s="39"/>
      <c r="H27" s="39"/>
      <c r="I27" s="39"/>
      <c r="J27" s="40"/>
      <c r="K27" s="41"/>
    </row>
    <row r="28" spans="1:11" x14ac:dyDescent="0.3">
      <c r="A28" s="34" t="s">
        <v>35</v>
      </c>
      <c r="B28" s="35">
        <f>SUM(B29:B30)</f>
        <v>4726.9721188129997</v>
      </c>
      <c r="C28" s="35">
        <f>SUM(C29:C30)</f>
        <v>4823.2769873320003</v>
      </c>
      <c r="D28" s="35">
        <f>SUM(D29:D30)</f>
        <v>4525.3477292690004</v>
      </c>
      <c r="E28" s="36">
        <f t="shared" ref="E28:F30" si="2">(C28-B28)/B28</f>
        <v>2.037347927983631E-2</v>
      </c>
      <c r="F28" s="37">
        <f t="shared" si="2"/>
        <v>-6.1769054285186246E-2</v>
      </c>
      <c r="G28" s="35">
        <f>SUM(G29:G30)</f>
        <v>3483.2725022700001</v>
      </c>
      <c r="H28" s="35">
        <f>SUM(H29:H30)</f>
        <v>3674.698653807</v>
      </c>
      <c r="I28" s="35">
        <f>SUM(I29:I30)</f>
        <v>3577.1837420450001</v>
      </c>
      <c r="J28" s="36">
        <f t="shared" ref="J28:K30" si="3">(H28-G28)/G28</f>
        <v>5.4955835758543195E-2</v>
      </c>
      <c r="K28" s="37">
        <f t="shared" si="3"/>
        <v>-2.6536845861081456E-2</v>
      </c>
    </row>
    <row r="29" spans="1:11" x14ac:dyDescent="0.3">
      <c r="A29" s="38" t="s">
        <v>31</v>
      </c>
      <c r="B29" s="43">
        <f t="shared" ref="B29:D30" si="4">B33+B37</f>
        <v>222.667443781</v>
      </c>
      <c r="C29" s="43">
        <f t="shared" si="4"/>
        <v>217.42005642999999</v>
      </c>
      <c r="D29" s="43">
        <f t="shared" si="4"/>
        <v>177.74900710200001</v>
      </c>
      <c r="E29" s="40">
        <f t="shared" si="2"/>
        <v>-2.3566028611533237E-2</v>
      </c>
      <c r="F29" s="41">
        <f t="shared" si="2"/>
        <v>-0.1824626944698286</v>
      </c>
      <c r="G29" s="43">
        <f t="shared" ref="G29:I30" si="5">G33+G37</f>
        <v>663.45357864699997</v>
      </c>
      <c r="H29" s="43">
        <f t="shared" si="5"/>
        <v>707.02275370699999</v>
      </c>
      <c r="I29" s="43">
        <f t="shared" si="5"/>
        <v>725.77419897699997</v>
      </c>
      <c r="J29" s="40">
        <f t="shared" si="3"/>
        <v>6.5670269122448471E-2</v>
      </c>
      <c r="K29" s="41">
        <f t="shared" si="3"/>
        <v>2.6521699862817761E-2</v>
      </c>
    </row>
    <row r="30" spans="1:11" x14ac:dyDescent="0.3">
      <c r="A30" s="38" t="s">
        <v>32</v>
      </c>
      <c r="B30" s="43">
        <f t="shared" si="4"/>
        <v>4504.304675032</v>
      </c>
      <c r="C30" s="43">
        <f t="shared" si="4"/>
        <v>4605.8569309020004</v>
      </c>
      <c r="D30" s="43">
        <f t="shared" si="4"/>
        <v>4347.5987221670002</v>
      </c>
      <c r="E30" s="40">
        <f t="shared" si="2"/>
        <v>2.2545600974312189E-2</v>
      </c>
      <c r="F30" s="41">
        <f t="shared" si="2"/>
        <v>-5.6071695801550539E-2</v>
      </c>
      <c r="G30" s="43">
        <f t="shared" si="5"/>
        <v>2819.818923623</v>
      </c>
      <c r="H30" s="43">
        <f t="shared" si="5"/>
        <v>2967.6759001</v>
      </c>
      <c r="I30" s="43">
        <f t="shared" si="5"/>
        <v>2851.4095430679999</v>
      </c>
      <c r="J30" s="40">
        <f t="shared" si="3"/>
        <v>5.2434918866005861E-2</v>
      </c>
      <c r="K30" s="41">
        <f t="shared" si="3"/>
        <v>-3.9177579003179669E-2</v>
      </c>
    </row>
    <row r="31" spans="1:11" x14ac:dyDescent="0.3">
      <c r="A31" s="38"/>
      <c r="B31" s="39"/>
      <c r="C31" s="39"/>
      <c r="D31" s="39"/>
      <c r="E31" s="40"/>
      <c r="F31" s="41"/>
      <c r="G31" s="39"/>
      <c r="H31" s="39"/>
      <c r="I31" s="39"/>
      <c r="J31" s="40"/>
      <c r="K31" s="41"/>
    </row>
    <row r="32" spans="1:11" x14ac:dyDescent="0.3">
      <c r="A32" s="34" t="s">
        <v>36</v>
      </c>
      <c r="B32" s="35">
        <f>SUM(B33:B34)</f>
        <v>3841.5455365869998</v>
      </c>
      <c r="C32" s="35">
        <f>SUM(C33:C34)</f>
        <v>3941.7658279890002</v>
      </c>
      <c r="D32" s="35">
        <f>SUM(D33:D34)</f>
        <v>3703.2743989099999</v>
      </c>
      <c r="E32" s="36">
        <f t="shared" ref="E32:F34" si="6">(C32-B32)/B32</f>
        <v>2.6088534015150724E-2</v>
      </c>
      <c r="F32" s="37">
        <f t="shared" si="6"/>
        <v>-6.0503703032169509E-2</v>
      </c>
      <c r="G32" s="35">
        <f>SUM(G33:G34)</f>
        <v>2947.2107392100002</v>
      </c>
      <c r="H32" s="35">
        <f>SUM(H33:H34)</f>
        <v>3106.6822475150002</v>
      </c>
      <c r="I32" s="35">
        <f>SUM(I33:I34)</f>
        <v>3057.5748087319998</v>
      </c>
      <c r="J32" s="36">
        <f t="shared" ref="J32:K34" si="7">(H32-G32)/G32</f>
        <v>5.4109299407529433E-2</v>
      </c>
      <c r="K32" s="37">
        <f t="shared" si="7"/>
        <v>-1.5807036211148033E-2</v>
      </c>
    </row>
    <row r="33" spans="1:11" x14ac:dyDescent="0.3">
      <c r="A33" s="38" t="s">
        <v>31</v>
      </c>
      <c r="B33" s="39">
        <v>201.41478809899999</v>
      </c>
      <c r="C33" s="39">
        <v>192.48043180599998</v>
      </c>
      <c r="D33" s="39">
        <v>152.612516282</v>
      </c>
      <c r="E33" s="40">
        <f t="shared" si="6"/>
        <v>-4.4357995643341572E-2</v>
      </c>
      <c r="F33" s="41">
        <f t="shared" si="6"/>
        <v>-0.20712710975307166</v>
      </c>
      <c r="G33" s="39">
        <v>560.96374478500002</v>
      </c>
      <c r="H33" s="42">
        <v>601.65877832800004</v>
      </c>
      <c r="I33" s="42">
        <v>614.48980443400001</v>
      </c>
      <c r="J33" s="40">
        <f t="shared" si="7"/>
        <v>7.2544855030866856E-2</v>
      </c>
      <c r="K33" s="41">
        <f t="shared" si="7"/>
        <v>2.1326084764618877E-2</v>
      </c>
    </row>
    <row r="34" spans="1:11" x14ac:dyDescent="0.3">
      <c r="A34" s="38" t="s">
        <v>32</v>
      </c>
      <c r="B34" s="39">
        <v>3640.1307484879999</v>
      </c>
      <c r="C34" s="39">
        <v>3749.2853961830001</v>
      </c>
      <c r="D34" s="39">
        <v>3550.6618826280001</v>
      </c>
      <c r="E34" s="40">
        <f t="shared" si="6"/>
        <v>2.9986463464352141E-2</v>
      </c>
      <c r="F34" s="41">
        <f t="shared" si="6"/>
        <v>-5.2976365511468088E-2</v>
      </c>
      <c r="G34" s="39">
        <v>2386.2469944250001</v>
      </c>
      <c r="H34" s="42">
        <v>2505.023469187</v>
      </c>
      <c r="I34" s="42">
        <v>2443.0850042980001</v>
      </c>
      <c r="J34" s="40">
        <f t="shared" si="7"/>
        <v>4.9775431897661024E-2</v>
      </c>
      <c r="K34" s="41">
        <f t="shared" si="7"/>
        <v>-2.4725702433878588E-2</v>
      </c>
    </row>
    <row r="35" spans="1:11" x14ac:dyDescent="0.3">
      <c r="A35" s="38"/>
      <c r="B35" s="39"/>
      <c r="C35" s="39"/>
      <c r="D35" s="39"/>
      <c r="E35" s="40"/>
      <c r="F35" s="41"/>
      <c r="G35" s="39"/>
      <c r="H35" s="39"/>
      <c r="I35" s="39"/>
      <c r="J35" s="40"/>
      <c r="K35" s="41"/>
    </row>
    <row r="36" spans="1:11" x14ac:dyDescent="0.3">
      <c r="A36" s="34" t="s">
        <v>37</v>
      </c>
      <c r="B36" s="35">
        <f>SUM(B37:B38)</f>
        <v>885.42658222599994</v>
      </c>
      <c r="C36" s="35">
        <f>SUM(C37:C38)</f>
        <v>881.51115934299992</v>
      </c>
      <c r="D36" s="35">
        <f>SUM(D37:D38)</f>
        <v>822.0733303589999</v>
      </c>
      <c r="E36" s="36">
        <f t="shared" ref="E36:F38" si="8">(C36-B36)/B36</f>
        <v>-4.4220751461476124E-3</v>
      </c>
      <c r="F36" s="37">
        <f t="shared" si="8"/>
        <v>-6.7427199705900151E-2</v>
      </c>
      <c r="G36" s="35">
        <f>SUM(G37:G38)</f>
        <v>536.06176305999998</v>
      </c>
      <c r="H36" s="35">
        <f>SUM(H37:H38)</f>
        <v>568.01640629200006</v>
      </c>
      <c r="I36" s="35">
        <f>SUM(I37:I38)</f>
        <v>519.60893331299997</v>
      </c>
      <c r="J36" s="36">
        <f t="shared" ref="J36:K38" si="9">(H36-G36)/G36</f>
        <v>5.961000286532931E-2</v>
      </c>
      <c r="K36" s="37">
        <f t="shared" si="9"/>
        <v>-8.5221962680625943E-2</v>
      </c>
    </row>
    <row r="37" spans="1:11" x14ac:dyDescent="0.3">
      <c r="A37" s="38" t="s">
        <v>31</v>
      </c>
      <c r="B37" s="39">
        <v>21.252655682</v>
      </c>
      <c r="C37" s="39">
        <v>24.939624624</v>
      </c>
      <c r="D37" s="39">
        <v>25.136490819999999</v>
      </c>
      <c r="E37" s="40">
        <f t="shared" si="8"/>
        <v>0.17348274009457976</v>
      </c>
      <c r="F37" s="41">
        <f t="shared" si="8"/>
        <v>7.8937112714418875E-3</v>
      </c>
      <c r="G37" s="39">
        <v>102.489833862</v>
      </c>
      <c r="H37" s="42">
        <v>105.36397537900001</v>
      </c>
      <c r="I37" s="42">
        <v>111.28439454299999</v>
      </c>
      <c r="J37" s="40">
        <f t="shared" si="9"/>
        <v>2.8043186418566863E-2</v>
      </c>
      <c r="K37" s="41">
        <f t="shared" si="9"/>
        <v>5.619016502275951E-2</v>
      </c>
    </row>
    <row r="38" spans="1:11" x14ac:dyDescent="0.3">
      <c r="A38" s="38" t="s">
        <v>32</v>
      </c>
      <c r="B38" s="39">
        <v>864.17392654399998</v>
      </c>
      <c r="C38" s="39">
        <v>856.57153471899994</v>
      </c>
      <c r="D38" s="39">
        <v>796.93683953899995</v>
      </c>
      <c r="E38" s="40">
        <f t="shared" si="8"/>
        <v>-8.7972936830013927E-3</v>
      </c>
      <c r="F38" s="41">
        <f t="shared" si="8"/>
        <v>-6.9620215898912957E-2</v>
      </c>
      <c r="G38" s="39">
        <v>433.57192919800002</v>
      </c>
      <c r="H38" s="42">
        <v>462.65243091299999</v>
      </c>
      <c r="I38" s="42">
        <v>408.32453877</v>
      </c>
      <c r="J38" s="40">
        <f t="shared" si="9"/>
        <v>6.7071919920626888E-2</v>
      </c>
      <c r="K38" s="41">
        <f t="shared" si="9"/>
        <v>-0.11742701110591622</v>
      </c>
    </row>
    <row r="39" spans="1:11" x14ac:dyDescent="0.3">
      <c r="A39" s="38"/>
      <c r="B39" s="39"/>
      <c r="C39" s="39"/>
      <c r="D39" s="39"/>
      <c r="E39" s="40"/>
      <c r="F39" s="41"/>
      <c r="G39" s="39"/>
      <c r="H39" s="39"/>
      <c r="I39" s="39"/>
      <c r="J39" s="40"/>
      <c r="K39" s="41"/>
    </row>
    <row r="40" spans="1:11" x14ac:dyDescent="0.3">
      <c r="A40" s="34" t="s">
        <v>38</v>
      </c>
      <c r="B40" s="35">
        <f>SUM(B41:B42)</f>
        <v>12095.494859272998</v>
      </c>
      <c r="C40" s="35">
        <f>SUM(C41:C42)</f>
        <v>12875.066884198999</v>
      </c>
      <c r="D40" s="35">
        <f>SUM(D41:D42)</f>
        <v>13664.280208524999</v>
      </c>
      <c r="E40" s="36">
        <f>(C40-B40)/B40</f>
        <v>6.445143700163232E-2</v>
      </c>
      <c r="F40" s="37">
        <f>(D40-C40)/C40</f>
        <v>6.1297803842445757E-2</v>
      </c>
      <c r="G40" s="35">
        <f>SUM(G41:G42)</f>
        <v>12417.783283253</v>
      </c>
      <c r="H40" s="35">
        <f>SUM(H41:H42)</f>
        <v>14730.087466976</v>
      </c>
      <c r="I40" s="35">
        <f>SUM(I41:I42)</f>
        <v>16156.120340091</v>
      </c>
      <c r="J40" s="36">
        <f t="shared" ref="J40:K42" si="10">(H40-G40)/G40</f>
        <v>0.18620909472960789</v>
      </c>
      <c r="K40" s="37">
        <f t="shared" si="10"/>
        <v>9.6810889705311196E-2</v>
      </c>
    </row>
    <row r="41" spans="1:11" x14ac:dyDescent="0.3">
      <c r="A41" s="38" t="s">
        <v>31</v>
      </c>
      <c r="B41" s="43">
        <f t="shared" ref="B41:D42" si="11">B45+B49</f>
        <v>900.35202578100007</v>
      </c>
      <c r="C41" s="43">
        <f t="shared" si="11"/>
        <v>1001.0098299590001</v>
      </c>
      <c r="D41" s="43">
        <f t="shared" si="11"/>
        <v>974.48782655999992</v>
      </c>
      <c r="E41" s="40">
        <f t="shared" ref="E41:F42" si="12">(C41-B41)/B41</f>
        <v>0.11179827589179414</v>
      </c>
      <c r="F41" s="41">
        <f t="shared" si="12"/>
        <v>-2.6495247704097415E-2</v>
      </c>
      <c r="G41" s="43">
        <f t="shared" ref="G41:I42" si="13">G45+G49</f>
        <v>6979.0259206499995</v>
      </c>
      <c r="H41" s="43">
        <f t="shared" si="13"/>
        <v>8703.6237035369995</v>
      </c>
      <c r="I41" s="43">
        <f t="shared" si="13"/>
        <v>9536.9210305699999</v>
      </c>
      <c r="J41" s="40">
        <f t="shared" si="10"/>
        <v>0.24711153139353545</v>
      </c>
      <c r="K41" s="41">
        <f t="shared" si="10"/>
        <v>9.574142396509662E-2</v>
      </c>
    </row>
    <row r="42" spans="1:11" x14ac:dyDescent="0.3">
      <c r="A42" s="38" t="s">
        <v>32</v>
      </c>
      <c r="B42" s="43">
        <f t="shared" si="11"/>
        <v>11195.142833491998</v>
      </c>
      <c r="C42" s="43">
        <f t="shared" si="11"/>
        <v>11874.057054239998</v>
      </c>
      <c r="D42" s="43">
        <f t="shared" si="11"/>
        <v>12689.792381964999</v>
      </c>
      <c r="E42" s="40">
        <f t="shared" si="12"/>
        <v>6.0643640804378417E-2</v>
      </c>
      <c r="F42" s="41">
        <f t="shared" si="12"/>
        <v>6.8698956388601559E-2</v>
      </c>
      <c r="G42" s="43">
        <f t="shared" si="13"/>
        <v>5438.7573626030007</v>
      </c>
      <c r="H42" s="43">
        <f t="shared" si="13"/>
        <v>6026.4637634390001</v>
      </c>
      <c r="I42" s="43">
        <f t="shared" si="13"/>
        <v>6619.199309521</v>
      </c>
      <c r="J42" s="40">
        <f t="shared" si="10"/>
        <v>0.10805894833203625</v>
      </c>
      <c r="K42" s="41">
        <f t="shared" si="10"/>
        <v>9.8355448460168873E-2</v>
      </c>
    </row>
    <row r="43" spans="1:11" x14ac:dyDescent="0.3">
      <c r="A43" s="38"/>
      <c r="B43" s="39"/>
      <c r="C43" s="39"/>
      <c r="D43" s="39"/>
      <c r="E43" s="40"/>
      <c r="F43" s="41"/>
      <c r="G43" s="39"/>
      <c r="H43" s="39"/>
      <c r="I43" s="39"/>
      <c r="J43" s="40"/>
      <c r="K43" s="41"/>
    </row>
    <row r="44" spans="1:11" x14ac:dyDescent="0.3">
      <c r="A44" s="34" t="s">
        <v>39</v>
      </c>
      <c r="B44" s="35">
        <f>SUM(B45:B46)</f>
        <v>4898.2744512169993</v>
      </c>
      <c r="C44" s="35">
        <f>SUM(C45:C46)</f>
        <v>5050.6956313800001</v>
      </c>
      <c r="D44" s="35">
        <f>SUM(D45:D46)</f>
        <v>4965.8012255699996</v>
      </c>
      <c r="E44" s="36">
        <f t="shared" ref="E44:F46" si="14">(C44-B44)/B44</f>
        <v>3.1117321350813871E-2</v>
      </c>
      <c r="F44" s="37">
        <f t="shared" si="14"/>
        <v>-1.6808458082991799E-2</v>
      </c>
      <c r="G44" s="35">
        <f>SUM(G45:G46)</f>
        <v>8076.158578646</v>
      </c>
      <c r="H44" s="35">
        <f>SUM(H45:H46)</f>
        <v>9669.9170331749992</v>
      </c>
      <c r="I44" s="35">
        <f>SUM(I45:I46)</f>
        <v>10611.216284966</v>
      </c>
      <c r="J44" s="36">
        <f t="shared" ref="J44:K46" si="15">(H44-G44)/G44</f>
        <v>0.19734115409063688</v>
      </c>
      <c r="K44" s="37">
        <f t="shared" si="15"/>
        <v>9.7343053571364149E-2</v>
      </c>
    </row>
    <row r="45" spans="1:11" x14ac:dyDescent="0.3">
      <c r="A45" s="38" t="s">
        <v>31</v>
      </c>
      <c r="B45" s="39">
        <v>778.30118026900004</v>
      </c>
      <c r="C45" s="39">
        <v>853.03168550700002</v>
      </c>
      <c r="D45" s="39">
        <v>808.93841518499994</v>
      </c>
      <c r="E45" s="40">
        <f t="shared" si="14"/>
        <v>9.6017463589315483E-2</v>
      </c>
      <c r="F45" s="41">
        <f t="shared" si="14"/>
        <v>-5.1690073265910644E-2</v>
      </c>
      <c r="G45" s="39">
        <v>5642.0775426549999</v>
      </c>
      <c r="H45" s="42">
        <v>6894.585660922</v>
      </c>
      <c r="I45" s="42">
        <v>7677.4730445810001</v>
      </c>
      <c r="J45" s="40">
        <f t="shared" si="15"/>
        <v>0.22199413403978238</v>
      </c>
      <c r="K45" s="41">
        <f t="shared" si="15"/>
        <v>0.11355104166684703</v>
      </c>
    </row>
    <row r="46" spans="1:11" x14ac:dyDescent="0.3">
      <c r="A46" s="38" t="s">
        <v>32</v>
      </c>
      <c r="B46" s="39">
        <v>4119.9732709479995</v>
      </c>
      <c r="C46" s="39">
        <v>4197.6639458729996</v>
      </c>
      <c r="D46" s="39">
        <v>4156.8628103849996</v>
      </c>
      <c r="E46" s="40">
        <f t="shared" si="14"/>
        <v>1.8857082271100188E-2</v>
      </c>
      <c r="F46" s="41">
        <f t="shared" si="14"/>
        <v>-9.7199623443211276E-3</v>
      </c>
      <c r="G46" s="39">
        <v>2434.0810359910001</v>
      </c>
      <c r="H46" s="42">
        <v>2775.3313722530002</v>
      </c>
      <c r="I46" s="42">
        <v>2933.7432403850003</v>
      </c>
      <c r="J46" s="40">
        <f t="shared" si="15"/>
        <v>0.14019678524099136</v>
      </c>
      <c r="K46" s="41">
        <f t="shared" si="15"/>
        <v>5.7078541941246515E-2</v>
      </c>
    </row>
    <row r="47" spans="1:11" x14ac:dyDescent="0.3">
      <c r="A47" s="38"/>
      <c r="B47" s="39"/>
      <c r="C47" s="39"/>
      <c r="D47" s="39"/>
      <c r="E47" s="40"/>
      <c r="F47" s="41"/>
      <c r="G47" s="39"/>
      <c r="H47" s="39"/>
      <c r="I47" s="39"/>
      <c r="J47" s="40"/>
      <c r="K47" s="41"/>
    </row>
    <row r="48" spans="1:11" x14ac:dyDescent="0.3">
      <c r="A48" s="34" t="s">
        <v>40</v>
      </c>
      <c r="B48" s="35">
        <f>SUM(B49:B50)</f>
        <v>7197.2204080559995</v>
      </c>
      <c r="C48" s="35">
        <f>SUM(C49:C50)</f>
        <v>7824.3712528189999</v>
      </c>
      <c r="D48" s="35">
        <f>SUM(D49:D50)</f>
        <v>8698.4789829549991</v>
      </c>
      <c r="E48" s="36">
        <f t="shared" ref="E48:F50" si="16">(C48-B48)/B48</f>
        <v>8.713792397701442E-2</v>
      </c>
      <c r="F48" s="37">
        <f t="shared" si="16"/>
        <v>0.1117160346680983</v>
      </c>
      <c r="G48" s="35">
        <f>SUM(G49:G50)</f>
        <v>4341.6247046070002</v>
      </c>
      <c r="H48" s="35">
        <f>SUM(H49:H50)</f>
        <v>5060.1704338010004</v>
      </c>
      <c r="I48" s="35">
        <f>SUM(I49:I50)</f>
        <v>5544.904055125</v>
      </c>
      <c r="J48" s="36">
        <f t="shared" ref="J48:K50" si="17">(H48-G48)/G48</f>
        <v>0.16550157558103407</v>
      </c>
      <c r="K48" s="37">
        <f t="shared" si="17"/>
        <v>9.5793931778674665E-2</v>
      </c>
    </row>
    <row r="49" spans="1:11" x14ac:dyDescent="0.3">
      <c r="A49" s="38" t="s">
        <v>31</v>
      </c>
      <c r="B49" s="39">
        <v>122.05084551200001</v>
      </c>
      <c r="C49" s="39">
        <v>147.97814445200001</v>
      </c>
      <c r="D49" s="39">
        <v>165.54941137500001</v>
      </c>
      <c r="E49" s="40">
        <f t="shared" si="16"/>
        <v>0.2124303099354673</v>
      </c>
      <c r="F49" s="41">
        <f t="shared" si="16"/>
        <v>0.11874231149519263</v>
      </c>
      <c r="G49" s="39">
        <v>1336.9483779950001</v>
      </c>
      <c r="H49" s="42">
        <v>1809.038042615</v>
      </c>
      <c r="I49" s="42">
        <v>1859.447985989</v>
      </c>
      <c r="J49" s="40">
        <f t="shared" si="17"/>
        <v>0.35310986750886009</v>
      </c>
      <c r="K49" s="41">
        <f t="shared" si="17"/>
        <v>2.7865607127383268E-2</v>
      </c>
    </row>
    <row r="50" spans="1:11" x14ac:dyDescent="0.3">
      <c r="A50" s="38" t="s">
        <v>32</v>
      </c>
      <c r="B50" s="39">
        <v>7075.1695625439997</v>
      </c>
      <c r="C50" s="39">
        <v>7676.3931083669995</v>
      </c>
      <c r="D50" s="39">
        <v>8532.9295715799999</v>
      </c>
      <c r="E50" s="40">
        <f t="shared" si="16"/>
        <v>8.4976556463873559E-2</v>
      </c>
      <c r="F50" s="41">
        <f t="shared" si="16"/>
        <v>0.11158058884183585</v>
      </c>
      <c r="G50" s="39">
        <v>3004.6763266120001</v>
      </c>
      <c r="H50" s="42">
        <v>3251.1323911859999</v>
      </c>
      <c r="I50" s="42">
        <v>3685.4560691360002</v>
      </c>
      <c r="J50" s="40">
        <f t="shared" si="17"/>
        <v>8.2024164263941754E-2</v>
      </c>
      <c r="K50" s="41">
        <f t="shared" si="17"/>
        <v>0.13359150772434733</v>
      </c>
    </row>
    <row r="51" spans="1:11" x14ac:dyDescent="0.3">
      <c r="A51" s="38"/>
      <c r="B51" s="39"/>
      <c r="C51" s="39"/>
      <c r="D51" s="39"/>
      <c r="E51" s="40"/>
      <c r="F51" s="41"/>
      <c r="G51" s="39"/>
      <c r="H51" s="39"/>
      <c r="I51" s="39"/>
      <c r="J51" s="40"/>
      <c r="K51" s="41"/>
    </row>
    <row r="52" spans="1:11" x14ac:dyDescent="0.3">
      <c r="A52" s="34" t="s">
        <v>41</v>
      </c>
      <c r="B52" s="35">
        <f>SUM(B53:B54)</f>
        <v>2789.939280565</v>
      </c>
      <c r="C52" s="35">
        <f>SUM(C53:C54)</f>
        <v>3214.8035492230001</v>
      </c>
      <c r="D52" s="35">
        <f>SUM(D53:D54)</f>
        <v>3216.5816227390001</v>
      </c>
      <c r="E52" s="36">
        <f t="shared" ref="E52:F54" si="18">(C52-B52)/B52</f>
        <v>0.1522844140794202</v>
      </c>
      <c r="F52" s="37">
        <f t="shared" si="18"/>
        <v>5.5308932218570551E-4</v>
      </c>
      <c r="G52" s="35">
        <f>SUM(G53:G54)</f>
        <v>6293.8404688239998</v>
      </c>
      <c r="H52" s="35">
        <f>SUM(H53:H54)</f>
        <v>6578.5945369990004</v>
      </c>
      <c r="I52" s="35">
        <f>SUM(I53:I54)</f>
        <v>6444.679172573</v>
      </c>
      <c r="J52" s="36">
        <f t="shared" ref="J52:K54" si="19">(H52-G52)/G52</f>
        <v>4.5243292960078271E-2</v>
      </c>
      <c r="K52" s="37">
        <f t="shared" si="19"/>
        <v>-2.0356227104868736E-2</v>
      </c>
    </row>
    <row r="53" spans="1:11" x14ac:dyDescent="0.3">
      <c r="A53" s="38" t="s">
        <v>31</v>
      </c>
      <c r="B53" s="39">
        <v>886.88617371099997</v>
      </c>
      <c r="C53" s="39">
        <v>904.28888773200003</v>
      </c>
      <c r="D53" s="39">
        <v>844.65951387600001</v>
      </c>
      <c r="E53" s="40">
        <f t="shared" si="18"/>
        <v>1.9622263303735864E-2</v>
      </c>
      <c r="F53" s="41">
        <f t="shared" si="18"/>
        <v>-6.5940624356839506E-2</v>
      </c>
      <c r="G53" s="39">
        <v>4342.057476637</v>
      </c>
      <c r="H53" s="42">
        <v>4619.5057234989999</v>
      </c>
      <c r="I53" s="42">
        <v>4530.5780987039998</v>
      </c>
      <c r="J53" s="40">
        <f t="shared" si="19"/>
        <v>6.3897875225016249E-2</v>
      </c>
      <c r="K53" s="41">
        <f t="shared" si="19"/>
        <v>-1.9250463170255104E-2</v>
      </c>
    </row>
    <row r="54" spans="1:11" x14ac:dyDescent="0.3">
      <c r="A54" s="38" t="s">
        <v>32</v>
      </c>
      <c r="B54" s="39">
        <v>1903.0531068539999</v>
      </c>
      <c r="C54" s="39">
        <v>2310.514661491</v>
      </c>
      <c r="D54" s="39">
        <v>2371.9221088630002</v>
      </c>
      <c r="E54" s="40">
        <f t="shared" si="18"/>
        <v>0.21410939777218738</v>
      </c>
      <c r="F54" s="41">
        <f t="shared" si="18"/>
        <v>2.6577389183227825E-2</v>
      </c>
      <c r="G54" s="39">
        <v>1951.782992187</v>
      </c>
      <c r="H54" s="42">
        <v>1959.0888135</v>
      </c>
      <c r="I54" s="42">
        <v>1914.1010738690002</v>
      </c>
      <c r="J54" s="40">
        <f t="shared" si="19"/>
        <v>3.7431524622590084E-3</v>
      </c>
      <c r="K54" s="41">
        <f t="shared" si="19"/>
        <v>-2.2963603957610899E-2</v>
      </c>
    </row>
    <row r="55" spans="1:11" x14ac:dyDescent="0.3">
      <c r="A55" s="34"/>
      <c r="B55" s="35"/>
      <c r="C55" s="35"/>
      <c r="D55" s="35"/>
      <c r="E55" s="36"/>
      <c r="F55" s="37"/>
      <c r="G55" s="35"/>
      <c r="H55" s="35"/>
      <c r="I55" s="35"/>
      <c r="J55" s="44"/>
      <c r="K55" s="45"/>
    </row>
    <row r="56" spans="1:11" x14ac:dyDescent="0.3">
      <c r="A56" s="34" t="s">
        <v>42</v>
      </c>
      <c r="B56" s="35">
        <f t="shared" ref="B56:D58" si="20">B52+B40+B28+B24+B20+B16</f>
        <v>26749.962590163996</v>
      </c>
      <c r="C56" s="35">
        <f t="shared" si="20"/>
        <v>26831.519616333993</v>
      </c>
      <c r="D56" s="35">
        <f t="shared" si="20"/>
        <v>28169.843491827</v>
      </c>
      <c r="E56" s="36">
        <f t="shared" ref="E56:F58" si="21">(C56-B56)/B56</f>
        <v>3.0488650552351181E-3</v>
      </c>
      <c r="F56" s="37">
        <f t="shared" si="21"/>
        <v>4.9878795335851434E-2</v>
      </c>
      <c r="G56" s="35">
        <f t="shared" ref="G56:I58" si="22">G52+G40+G28+G24+G20+G16</f>
        <v>33159.732075369</v>
      </c>
      <c r="H56" s="35">
        <f t="shared" si="22"/>
        <v>35197.187301124999</v>
      </c>
      <c r="I56" s="35">
        <f t="shared" si="22"/>
        <v>38585.422268171002</v>
      </c>
      <c r="J56" s="36">
        <f t="shared" ref="J56:K58" si="23">(H56-G56)/G56</f>
        <v>6.1443657660594238E-2</v>
      </c>
      <c r="K56" s="37">
        <f>(I56-H56)/H56</f>
        <v>9.6264367321695202E-2</v>
      </c>
    </row>
    <row r="57" spans="1:11" x14ac:dyDescent="0.3">
      <c r="A57" s="46" t="s">
        <v>31</v>
      </c>
      <c r="B57" s="39">
        <f t="shared" si="20"/>
        <v>8677.6212230550009</v>
      </c>
      <c r="C57" s="39">
        <f t="shared" si="20"/>
        <v>7529.5728071180001</v>
      </c>
      <c r="D57" s="39">
        <f t="shared" si="20"/>
        <v>8315.0162327229991</v>
      </c>
      <c r="E57" s="40">
        <f t="shared" si="21"/>
        <v>-0.13229989952624649</v>
      </c>
      <c r="F57" s="41">
        <f t="shared" si="21"/>
        <v>0.10431447383874004</v>
      </c>
      <c r="G57" s="39">
        <f t="shared" si="22"/>
        <v>22689.957578052999</v>
      </c>
      <c r="H57" s="39">
        <f t="shared" si="22"/>
        <v>24000.451211691998</v>
      </c>
      <c r="I57" s="39">
        <f t="shared" si="22"/>
        <v>27013.589594718</v>
      </c>
      <c r="J57" s="40">
        <f t="shared" si="23"/>
        <v>5.7756548425924835E-2</v>
      </c>
      <c r="K57" s="41">
        <f t="shared" si="23"/>
        <v>0.12554507231756248</v>
      </c>
    </row>
    <row r="58" spans="1:11" x14ac:dyDescent="0.3">
      <c r="A58" s="46" t="s">
        <v>32</v>
      </c>
      <c r="B58" s="39">
        <f t="shared" si="20"/>
        <v>18072.341367108998</v>
      </c>
      <c r="C58" s="39">
        <f t="shared" si="20"/>
        <v>19301.946809216002</v>
      </c>
      <c r="D58" s="39">
        <f t="shared" si="20"/>
        <v>19854.827259104</v>
      </c>
      <c r="E58" s="40">
        <f t="shared" si="21"/>
        <v>6.8037971236247288E-2</v>
      </c>
      <c r="F58" s="41">
        <f t="shared" si="21"/>
        <v>2.8643766110888726E-2</v>
      </c>
      <c r="G58" s="39">
        <f t="shared" si="22"/>
        <v>10469.774497316001</v>
      </c>
      <c r="H58" s="39">
        <f t="shared" si="22"/>
        <v>11196.736089433</v>
      </c>
      <c r="I58" s="39">
        <f t="shared" si="22"/>
        <v>11571.832673453</v>
      </c>
      <c r="J58" s="40">
        <f t="shared" si="23"/>
        <v>6.9434312296158859E-2</v>
      </c>
      <c r="K58" s="41">
        <f t="shared" si="23"/>
        <v>3.350052917421182E-2</v>
      </c>
    </row>
    <row r="59" spans="1:11" ht="15" thickBot="1" x14ac:dyDescent="0.35">
      <c r="A59" s="47"/>
      <c r="B59" s="48"/>
      <c r="C59" s="48"/>
      <c r="D59" s="48"/>
      <c r="E59" s="48"/>
      <c r="F59" s="49"/>
      <c r="G59" s="48"/>
      <c r="H59" s="48"/>
      <c r="I59" s="48"/>
      <c r="J59" s="48"/>
      <c r="K59" s="50"/>
    </row>
    <row r="60" spans="1:11" ht="15" thickBot="1" x14ac:dyDescent="0.35">
      <c r="A60" s="51"/>
      <c r="B60" s="48"/>
      <c r="C60" s="48"/>
      <c r="D60" s="48"/>
    </row>
    <row r="61" spans="1:11" ht="15" thickBot="1" x14ac:dyDescent="0.35">
      <c r="A61" s="51"/>
      <c r="B61" s="52" t="s">
        <v>43</v>
      </c>
      <c r="C61" s="52" t="s">
        <v>44</v>
      </c>
      <c r="D61" s="52" t="s">
        <v>45</v>
      </c>
    </row>
    <row r="62" spans="1:11" x14ac:dyDescent="0.3">
      <c r="A62" s="53" t="s">
        <v>46</v>
      </c>
      <c r="B62" s="54">
        <f>B56-G56</f>
        <v>-6409.7694852050045</v>
      </c>
      <c r="C62" s="54">
        <f>C56-H56</f>
        <v>-8365.6676847910057</v>
      </c>
      <c r="D62" s="55">
        <f t="shared" ref="C62:D64" si="24">D56-I56</f>
        <v>-10415.578776344002</v>
      </c>
      <c r="J62" s="56"/>
      <c r="K62" s="56"/>
    </row>
    <row r="63" spans="1:11" x14ac:dyDescent="0.3">
      <c r="A63" s="46" t="s">
        <v>31</v>
      </c>
      <c r="B63" s="54">
        <f>B57-G57</f>
        <v>-14012.336354997999</v>
      </c>
      <c r="C63" s="54">
        <f t="shared" si="24"/>
        <v>-16470.878404573996</v>
      </c>
      <c r="D63" s="57">
        <f t="shared" si="24"/>
        <v>-18698.573361995001</v>
      </c>
      <c r="J63" s="56"/>
      <c r="K63" s="56"/>
    </row>
    <row r="64" spans="1:11" x14ac:dyDescent="0.3">
      <c r="A64" s="46" t="s">
        <v>32</v>
      </c>
      <c r="B64" s="54">
        <f>B58-G58</f>
        <v>7602.5668697929977</v>
      </c>
      <c r="C64" s="54">
        <f t="shared" si="24"/>
        <v>8105.2107197830028</v>
      </c>
      <c r="D64" s="57">
        <f t="shared" si="24"/>
        <v>8282.9945856510003</v>
      </c>
      <c r="J64" s="56"/>
      <c r="K64" s="56"/>
    </row>
    <row r="65" spans="1:11" x14ac:dyDescent="0.3">
      <c r="A65" s="46"/>
      <c r="B65" s="54"/>
      <c r="C65" s="54"/>
      <c r="D65" s="57"/>
      <c r="J65" s="56"/>
      <c r="K65" s="56"/>
    </row>
    <row r="66" spans="1:11" x14ac:dyDescent="0.3">
      <c r="A66" s="34" t="s">
        <v>47</v>
      </c>
      <c r="B66" s="58">
        <f>B56/G56</f>
        <v>0.80670020280513144</v>
      </c>
      <c r="C66" s="58">
        <f t="shared" ref="C66:D68" si="25">C56/H56</f>
        <v>0.76231999411715445</v>
      </c>
      <c r="D66" s="59">
        <f>D56/I56</f>
        <v>0.73006440867861688</v>
      </c>
      <c r="I66" s="60"/>
      <c r="J66" s="56"/>
      <c r="K66" s="56"/>
    </row>
    <row r="67" spans="1:11" x14ac:dyDescent="0.3">
      <c r="A67" s="46" t="s">
        <v>31</v>
      </c>
      <c r="B67" s="58">
        <f>B57/G57</f>
        <v>0.38244325460742523</v>
      </c>
      <c r="C67" s="58">
        <f t="shared" si="25"/>
        <v>0.31372630208926711</v>
      </c>
      <c r="D67" s="59">
        <f t="shared" si="25"/>
        <v>0.30780863844725193</v>
      </c>
      <c r="E67" s="61"/>
      <c r="I67" s="61"/>
      <c r="J67" s="56"/>
      <c r="K67" s="56"/>
    </row>
    <row r="68" spans="1:11" ht="15" thickBot="1" x14ac:dyDescent="0.35">
      <c r="A68" s="62" t="s">
        <v>32</v>
      </c>
      <c r="B68" s="63">
        <f>B58/G58</f>
        <v>1.726144280542238</v>
      </c>
      <c r="C68" s="63">
        <f t="shared" si="25"/>
        <v>1.7238904851416792</v>
      </c>
      <c r="D68" s="64">
        <f t="shared" si="25"/>
        <v>1.7157893498281442</v>
      </c>
      <c r="E68" s="61"/>
      <c r="I68" s="61"/>
      <c r="J68" s="56"/>
      <c r="K68" s="56"/>
    </row>
  </sheetData>
  <mergeCells count="8">
    <mergeCell ref="A8:K8"/>
    <mergeCell ref="A10:K10"/>
    <mergeCell ref="B12:F12"/>
    <mergeCell ref="G12:K12"/>
    <mergeCell ref="B13:D13"/>
    <mergeCell ref="E13:F13"/>
    <mergeCell ref="G13:I13"/>
    <mergeCell ref="J13:K1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3BEFA-E95F-4331-A882-E2FBB5C0BD95}">
  <sheetPr>
    <pageSetUpPr fitToPage="1"/>
  </sheetPr>
  <dimension ref="A2:M55"/>
  <sheetViews>
    <sheetView workbookViewId="0">
      <selection activeCell="A10" sqref="A10:K10"/>
    </sheetView>
  </sheetViews>
  <sheetFormatPr baseColWidth="10" defaultRowHeight="14.4" x14ac:dyDescent="0.3"/>
  <cols>
    <col min="1" max="1" width="33.44140625" customWidth="1"/>
    <col min="2" max="11" width="10.6640625" customWidth="1"/>
  </cols>
  <sheetData>
    <row r="2" spans="1:11" ht="15.6" x14ac:dyDescent="0.35">
      <c r="A2" s="65"/>
    </row>
    <row r="3" spans="1:11" ht="15.6" x14ac:dyDescent="0.35">
      <c r="A3" s="65"/>
    </row>
    <row r="4" spans="1:11" ht="15.6" x14ac:dyDescent="0.35">
      <c r="A4" s="65"/>
    </row>
    <row r="5" spans="1:11" ht="15.6" x14ac:dyDescent="0.35">
      <c r="A5" s="65"/>
    </row>
    <row r="6" spans="1:11" ht="15.6" x14ac:dyDescent="0.35">
      <c r="A6" s="65"/>
      <c r="J6" s="66"/>
    </row>
    <row r="7" spans="1:11" ht="15.6" x14ac:dyDescent="0.35">
      <c r="A7" s="65"/>
    </row>
    <row r="8" spans="1:11" x14ac:dyDescent="0.3">
      <c r="A8" s="151" t="s">
        <v>48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</row>
    <row r="9" spans="1:11" ht="15.6" x14ac:dyDescent="0.35">
      <c r="A9" s="65"/>
      <c r="C9" s="67"/>
      <c r="D9" s="67"/>
      <c r="E9" s="67"/>
      <c r="H9" s="67"/>
      <c r="I9" s="67"/>
      <c r="J9" s="67"/>
      <c r="K9" s="67"/>
    </row>
    <row r="10" spans="1:11" ht="15.6" x14ac:dyDescent="0.3">
      <c r="A10" s="152" t="s">
        <v>49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</row>
    <row r="11" spans="1:11" ht="15" thickBot="1" x14ac:dyDescent="0.35">
      <c r="A11" s="5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15" thickBot="1" x14ac:dyDescent="0.35">
      <c r="A12" s="68" t="s">
        <v>22</v>
      </c>
      <c r="B12" s="153" t="s">
        <v>50</v>
      </c>
      <c r="C12" s="154"/>
      <c r="D12" s="154"/>
      <c r="E12" s="154"/>
      <c r="F12" s="155"/>
      <c r="G12" s="153" t="s">
        <v>24</v>
      </c>
      <c r="H12" s="154"/>
      <c r="I12" s="154"/>
      <c r="J12" s="154"/>
      <c r="K12" s="155"/>
    </row>
    <row r="13" spans="1:11" ht="15" thickBot="1" x14ac:dyDescent="0.35">
      <c r="A13" s="69"/>
      <c r="B13" s="156" t="s">
        <v>25</v>
      </c>
      <c r="C13" s="157"/>
      <c r="D13" s="158"/>
      <c r="E13" s="70" t="s">
        <v>51</v>
      </c>
      <c r="F13" s="71"/>
      <c r="G13" s="159" t="s">
        <v>25</v>
      </c>
      <c r="H13" s="160"/>
      <c r="I13" s="161"/>
      <c r="J13" s="72" t="s">
        <v>51</v>
      </c>
      <c r="K13" s="73"/>
    </row>
    <row r="14" spans="1:11" ht="18.75" customHeight="1" thickBot="1" x14ac:dyDescent="0.35">
      <c r="A14" s="74"/>
      <c r="B14" s="75" t="s">
        <v>27</v>
      </c>
      <c r="C14" s="76" t="s">
        <v>28</v>
      </c>
      <c r="D14" s="76" t="s">
        <v>29</v>
      </c>
      <c r="E14" s="77" t="s">
        <v>52</v>
      </c>
      <c r="F14" s="77" t="s">
        <v>53</v>
      </c>
      <c r="G14" s="75" t="s">
        <v>27</v>
      </c>
      <c r="H14" s="76" t="s">
        <v>28</v>
      </c>
      <c r="I14" s="76" t="s">
        <v>29</v>
      </c>
      <c r="J14" s="77" t="s">
        <v>52</v>
      </c>
      <c r="K14" s="77" t="s">
        <v>53</v>
      </c>
    </row>
    <row r="15" spans="1:11" x14ac:dyDescent="0.3">
      <c r="A15" s="78"/>
      <c r="B15" s="30"/>
      <c r="C15" s="30"/>
      <c r="D15" s="30"/>
      <c r="E15" s="30"/>
      <c r="F15" s="32"/>
      <c r="G15" s="30"/>
      <c r="H15" s="30"/>
      <c r="I15" s="30"/>
      <c r="J15" s="30"/>
      <c r="K15" s="32"/>
    </row>
    <row r="16" spans="1:11" ht="19.5" customHeight="1" x14ac:dyDescent="0.3">
      <c r="A16" s="34" t="s">
        <v>54</v>
      </c>
      <c r="B16" s="79">
        <f>SUM(B17:B18)</f>
        <v>3713.7585135950003</v>
      </c>
      <c r="C16" s="79">
        <f>SUM(C17:C18)</f>
        <v>2750.6086253349999</v>
      </c>
      <c r="D16" s="79">
        <f>SUM(D17:D18)</f>
        <v>3630.6913481020001</v>
      </c>
      <c r="E16" s="80">
        <f t="shared" ref="E16:F18" si="0">(C16-B16)/B16</f>
        <v>-0.2593463965775335</v>
      </c>
      <c r="F16" s="81">
        <f t="shared" si="0"/>
        <v>0.31995926816371917</v>
      </c>
      <c r="G16" s="79">
        <f>SUM(G17:G18)</f>
        <v>2125.6274141690001</v>
      </c>
      <c r="H16" s="79">
        <f>SUM(H17:H18)</f>
        <v>1890.9081968190001</v>
      </c>
      <c r="I16" s="79">
        <f>SUM(I17:I18)</f>
        <v>2737.2980829349999</v>
      </c>
      <c r="J16" s="80">
        <f t="shared" ref="J16:K18" si="1">(H16-G16)/G16</f>
        <v>-0.11042349933267205</v>
      </c>
      <c r="K16" s="81">
        <f>(I16-H16)/H16</f>
        <v>0.44761024757301704</v>
      </c>
    </row>
    <row r="17" spans="1:11" ht="19.5" customHeight="1" x14ac:dyDescent="0.3">
      <c r="A17" s="46" t="s">
        <v>31</v>
      </c>
      <c r="B17" s="43">
        <v>3688.7695112010001</v>
      </c>
      <c r="C17" s="43">
        <v>2724.2552470589999</v>
      </c>
      <c r="D17" s="43">
        <v>3607.359220368</v>
      </c>
      <c r="E17" s="82">
        <f t="shared" si="0"/>
        <v>-0.26147317180247753</v>
      </c>
      <c r="F17" s="81">
        <f t="shared" si="0"/>
        <v>0.3241634477027675</v>
      </c>
      <c r="G17" s="43">
        <v>1997.3045279149999</v>
      </c>
      <c r="H17" s="43">
        <v>1797.7604201730001</v>
      </c>
      <c r="I17" s="43">
        <v>2663.154778992</v>
      </c>
      <c r="J17" s="82">
        <f t="shared" si="1"/>
        <v>-9.9906701733813871E-2</v>
      </c>
      <c r="K17" s="83">
        <f t="shared" si="1"/>
        <v>0.48137357409154796</v>
      </c>
    </row>
    <row r="18" spans="1:11" ht="19.5" customHeight="1" x14ac:dyDescent="0.3">
      <c r="A18" s="46" t="s">
        <v>32</v>
      </c>
      <c r="B18" s="43">
        <v>24.989002394</v>
      </c>
      <c r="C18" s="43">
        <v>26.353378276000001</v>
      </c>
      <c r="D18" s="43">
        <v>23.332127734</v>
      </c>
      <c r="E18" s="82">
        <f t="shared" si="0"/>
        <v>5.4599053635194149E-2</v>
      </c>
      <c r="F18" s="81">
        <f t="shared" si="0"/>
        <v>-0.11464376636491615</v>
      </c>
      <c r="G18" s="43">
        <v>128.322886254</v>
      </c>
      <c r="H18" s="43">
        <v>93.147776645999997</v>
      </c>
      <c r="I18" s="43">
        <v>74.143303943000006</v>
      </c>
      <c r="J18" s="82">
        <f t="shared" si="1"/>
        <v>-0.27411407765856377</v>
      </c>
      <c r="K18" s="83">
        <f t="shared" si="1"/>
        <v>-0.20402497394247887</v>
      </c>
    </row>
    <row r="19" spans="1:11" x14ac:dyDescent="0.3">
      <c r="A19" s="78"/>
      <c r="B19" s="79"/>
      <c r="C19" s="79"/>
      <c r="D19" s="79"/>
      <c r="E19" s="84"/>
      <c r="F19" s="85"/>
      <c r="G19" s="79"/>
      <c r="H19" s="79"/>
      <c r="I19" s="79"/>
      <c r="J19" s="84"/>
      <c r="K19" s="86"/>
    </row>
    <row r="20" spans="1:11" ht="19.5" customHeight="1" x14ac:dyDescent="0.3">
      <c r="A20" s="34" t="s">
        <v>55</v>
      </c>
      <c r="B20" s="79">
        <f>SUM(B21:B22)</f>
        <v>1429.0619399120001</v>
      </c>
      <c r="C20" s="79">
        <f>SUM(C21:C22)</f>
        <v>989.96280225399994</v>
      </c>
      <c r="D20" s="79">
        <f>SUM(D21:D22)</f>
        <v>1362.9424427199999</v>
      </c>
      <c r="E20" s="80">
        <f t="shared" ref="E20:F21" si="2">(C20-B20)/B20</f>
        <v>-0.30726389486311512</v>
      </c>
      <c r="F20" s="81">
        <f t="shared" si="2"/>
        <v>0.37676126781408364</v>
      </c>
      <c r="G20" s="79">
        <f>SUM(G21:G22)</f>
        <v>6403.722043535</v>
      </c>
      <c r="H20" s="79">
        <f>SUM(H21:H22)</f>
        <v>5322.454048779</v>
      </c>
      <c r="I20" s="79">
        <f>SUM(I21:I22)</f>
        <v>7189.1185319220003</v>
      </c>
      <c r="J20" s="80">
        <f t="shared" ref="J20:K21" si="3">(H20-G20)/G20</f>
        <v>-0.16884992624681686</v>
      </c>
      <c r="K20" s="81">
        <f t="shared" si="3"/>
        <v>0.35071500214665513</v>
      </c>
    </row>
    <row r="21" spans="1:11" ht="19.5" customHeight="1" x14ac:dyDescent="0.3">
      <c r="A21" s="46" t="s">
        <v>31</v>
      </c>
      <c r="B21" s="43">
        <v>1429.0619399120001</v>
      </c>
      <c r="C21" s="43">
        <v>989.96280225399994</v>
      </c>
      <c r="D21" s="43">
        <v>1362.9424427199999</v>
      </c>
      <c r="E21" s="82">
        <f t="shared" si="2"/>
        <v>-0.30726389486311512</v>
      </c>
      <c r="F21" s="83">
        <f t="shared" si="2"/>
        <v>0.37676126781408364</v>
      </c>
      <c r="G21" s="43">
        <v>6403.722043535</v>
      </c>
      <c r="H21" s="43">
        <v>5322.454048779</v>
      </c>
      <c r="I21" s="43">
        <v>7189.1185319220003</v>
      </c>
      <c r="J21" s="82">
        <f t="shared" si="3"/>
        <v>-0.16884992624681686</v>
      </c>
      <c r="K21" s="83">
        <f t="shared" si="3"/>
        <v>0.35071500214665513</v>
      </c>
    </row>
    <row r="22" spans="1:11" ht="19.5" customHeight="1" x14ac:dyDescent="0.3">
      <c r="A22" s="46" t="s">
        <v>32</v>
      </c>
      <c r="B22" s="87">
        <v>0</v>
      </c>
      <c r="C22" s="87">
        <v>0</v>
      </c>
      <c r="D22" s="87">
        <v>0</v>
      </c>
      <c r="E22" s="82" t="s">
        <v>56</v>
      </c>
      <c r="F22" s="83" t="s">
        <v>56</v>
      </c>
      <c r="G22" s="87">
        <v>0</v>
      </c>
      <c r="H22" s="87">
        <v>0</v>
      </c>
      <c r="I22" s="87">
        <v>0</v>
      </c>
      <c r="J22" s="82" t="s">
        <v>56</v>
      </c>
      <c r="K22" s="83" t="s">
        <v>56</v>
      </c>
    </row>
    <row r="23" spans="1:11" x14ac:dyDescent="0.3">
      <c r="A23" s="78"/>
      <c r="B23" s="79"/>
      <c r="C23" s="79"/>
      <c r="D23" s="79"/>
      <c r="E23" s="84"/>
      <c r="F23" s="85"/>
      <c r="G23" s="79"/>
      <c r="H23" s="79"/>
      <c r="I23" s="79"/>
      <c r="J23" s="84"/>
      <c r="K23" s="86"/>
    </row>
    <row r="24" spans="1:11" ht="19.5" customHeight="1" x14ac:dyDescent="0.3">
      <c r="A24" s="34" t="s">
        <v>57</v>
      </c>
      <c r="B24" s="79">
        <f>SUM(B25:B26)</f>
        <v>879.10072630799993</v>
      </c>
      <c r="C24" s="79">
        <f>SUM(C25:C26)</f>
        <v>992.56275008500006</v>
      </c>
      <c r="D24" s="79">
        <f>SUM(D25:D26)</f>
        <v>677.16349782400005</v>
      </c>
      <c r="E24" s="80">
        <f t="shared" ref="E24:F25" si="4">(C24-B24)/B24</f>
        <v>0.12906601073293597</v>
      </c>
      <c r="F24" s="81">
        <f t="shared" si="4"/>
        <v>-0.31776253162229812</v>
      </c>
      <c r="G24" s="79">
        <f>SUM(G25:G26)</f>
        <v>524.49469566300002</v>
      </c>
      <c r="H24" s="79">
        <f>SUM(H25:H26)</f>
        <v>514.12768096000002</v>
      </c>
      <c r="I24" s="79">
        <f>SUM(I25:I26)</f>
        <v>581.88996407699995</v>
      </c>
      <c r="J24" s="80">
        <f t="shared" ref="J24:K25" si="5">(H24-G24)/G24</f>
        <v>-1.976571886946411E-2</v>
      </c>
      <c r="K24" s="81">
        <f t="shared" si="5"/>
        <v>0.13180049553152137</v>
      </c>
    </row>
    <row r="25" spans="1:11" ht="19.5" customHeight="1" x14ac:dyDescent="0.3">
      <c r="A25" s="46" t="s">
        <v>31</v>
      </c>
      <c r="B25" s="43">
        <v>879.10072630799993</v>
      </c>
      <c r="C25" s="43">
        <v>992.56275008500006</v>
      </c>
      <c r="D25" s="43">
        <v>677.16349782400005</v>
      </c>
      <c r="E25" s="82">
        <f t="shared" si="4"/>
        <v>0.12906601073293597</v>
      </c>
      <c r="F25" s="83">
        <f t="shared" si="4"/>
        <v>-0.31776253162229812</v>
      </c>
      <c r="G25" s="43">
        <v>524.49469566300002</v>
      </c>
      <c r="H25" s="43">
        <v>514.12768096000002</v>
      </c>
      <c r="I25" s="43">
        <v>581.88996407699995</v>
      </c>
      <c r="J25" s="82">
        <f t="shared" si="5"/>
        <v>-1.976571886946411E-2</v>
      </c>
      <c r="K25" s="83">
        <f t="shared" si="5"/>
        <v>0.13180049553152137</v>
      </c>
    </row>
    <row r="26" spans="1:11" ht="19.5" customHeight="1" x14ac:dyDescent="0.3">
      <c r="A26" s="46" t="s">
        <v>32</v>
      </c>
      <c r="B26" s="43">
        <v>0</v>
      </c>
      <c r="C26" s="43">
        <v>0</v>
      </c>
      <c r="D26" s="43">
        <v>0</v>
      </c>
      <c r="E26" s="82" t="s">
        <v>56</v>
      </c>
      <c r="F26" s="83" t="s">
        <v>56</v>
      </c>
      <c r="G26" s="43">
        <v>0</v>
      </c>
      <c r="H26" s="43">
        <v>0</v>
      </c>
      <c r="I26" s="43">
        <v>0</v>
      </c>
      <c r="J26" s="82" t="s">
        <v>56</v>
      </c>
      <c r="K26" s="83" t="s">
        <v>56</v>
      </c>
    </row>
    <row r="27" spans="1:11" x14ac:dyDescent="0.3">
      <c r="A27" s="78"/>
      <c r="B27" s="79"/>
      <c r="C27" s="79"/>
      <c r="D27" s="79"/>
      <c r="E27" s="84"/>
      <c r="F27" s="85"/>
      <c r="G27" s="79"/>
      <c r="H27" s="79"/>
      <c r="I27" s="79"/>
      <c r="J27" s="84"/>
      <c r="K27" s="86"/>
    </row>
    <row r="28" spans="1:11" ht="19.5" customHeight="1" x14ac:dyDescent="0.3">
      <c r="A28" s="34" t="s">
        <v>58</v>
      </c>
      <c r="B28" s="79">
        <f>SUM(B29:B30)</f>
        <v>7743.3270680959995</v>
      </c>
      <c r="C28" s="79">
        <f>SUM(C29:C30)</f>
        <v>8693.8058296920008</v>
      </c>
      <c r="D28" s="79">
        <f>SUM(D29:D30)</f>
        <v>9455.4978168250018</v>
      </c>
      <c r="E28" s="80">
        <f t="shared" ref="E28:F30" si="6">(C28-B28)/B28</f>
        <v>0.12274810985476217</v>
      </c>
      <c r="F28" s="81">
        <f t="shared" si="6"/>
        <v>8.7613181390777145E-2</v>
      </c>
      <c r="G28" s="79">
        <f>SUM(G29:G30)</f>
        <v>12856.675412409</v>
      </c>
      <c r="H28" s="79">
        <f>SUM(H29:H30)</f>
        <v>13830.684341532</v>
      </c>
      <c r="I28" s="79">
        <f>SUM(I29:I30)</f>
        <v>13969.480668275999</v>
      </c>
      <c r="J28" s="80">
        <f t="shared" ref="J28:K30" si="7">(H28-G28)/G28</f>
        <v>7.5759004398828184E-2</v>
      </c>
      <c r="K28" s="81">
        <f t="shared" si="7"/>
        <v>1.0035391114177136E-2</v>
      </c>
    </row>
    <row r="29" spans="1:11" ht="19.5" customHeight="1" x14ac:dyDescent="0.3">
      <c r="A29" s="46" t="s">
        <v>31</v>
      </c>
      <c r="B29" s="43">
        <v>937.02010612799995</v>
      </c>
      <c r="C29" s="43">
        <v>1008.850864104</v>
      </c>
      <c r="D29" s="43">
        <v>1033.7084278749999</v>
      </c>
      <c r="E29" s="82">
        <f t="shared" si="6"/>
        <v>7.6658715758856702E-2</v>
      </c>
      <c r="F29" s="83">
        <f t="shared" si="6"/>
        <v>2.4639483054888205E-2</v>
      </c>
      <c r="G29" s="43">
        <v>5406.6392619139997</v>
      </c>
      <c r="H29" s="43">
        <v>5993.5024078380002</v>
      </c>
      <c r="I29" s="43">
        <v>5824.122922986</v>
      </c>
      <c r="J29" s="82">
        <f t="shared" si="7"/>
        <v>0.10854490516096418</v>
      </c>
      <c r="K29" s="83">
        <f t="shared" si="7"/>
        <v>-2.8260518362434324E-2</v>
      </c>
    </row>
    <row r="30" spans="1:11" ht="19.5" customHeight="1" x14ac:dyDescent="0.3">
      <c r="A30" s="46" t="s">
        <v>32</v>
      </c>
      <c r="B30" s="43">
        <v>6806.306961968</v>
      </c>
      <c r="C30" s="43">
        <v>7684.9549655880001</v>
      </c>
      <c r="D30" s="43">
        <v>8421.789388950001</v>
      </c>
      <c r="E30" s="82">
        <f t="shared" si="6"/>
        <v>0.12909320847996908</v>
      </c>
      <c r="F30" s="83">
        <f t="shared" si="6"/>
        <v>9.5880122481059121E-2</v>
      </c>
      <c r="G30" s="43">
        <v>7450.0361504949997</v>
      </c>
      <c r="H30" s="43">
        <v>7837.1819336939998</v>
      </c>
      <c r="I30" s="43">
        <v>8145.3577452899999</v>
      </c>
      <c r="J30" s="82">
        <f t="shared" si="7"/>
        <v>5.1965624780663265E-2</v>
      </c>
      <c r="K30" s="83">
        <f t="shared" si="7"/>
        <v>3.9322273516590886E-2</v>
      </c>
    </row>
    <row r="31" spans="1:11" x14ac:dyDescent="0.3">
      <c r="A31" s="78"/>
      <c r="B31" s="79"/>
      <c r="C31" s="79"/>
      <c r="D31" s="79"/>
      <c r="E31" s="84"/>
      <c r="F31" s="85"/>
      <c r="G31" s="79"/>
      <c r="H31" s="79"/>
      <c r="I31" s="79"/>
      <c r="J31" s="84"/>
      <c r="K31" s="86"/>
    </row>
    <row r="32" spans="1:11" ht="19.5" customHeight="1" x14ac:dyDescent="0.3">
      <c r="A32" s="34" t="s">
        <v>59</v>
      </c>
      <c r="B32" s="79">
        <f>SUM(B33:B34)</f>
        <v>5011.2803097270007</v>
      </c>
      <c r="C32" s="79">
        <f>SUM(C33:C34)</f>
        <v>5060.7039255459995</v>
      </c>
      <c r="D32" s="79">
        <f>SUM(D33:D34)</f>
        <v>4900.5447145280004</v>
      </c>
      <c r="E32" s="80">
        <f t="shared" ref="E32:F34" si="8">(C32-B32)/B32</f>
        <v>9.8624728141961018E-3</v>
      </c>
      <c r="F32" s="81">
        <f t="shared" si="8"/>
        <v>-3.164761530693963E-2</v>
      </c>
      <c r="G32" s="79">
        <f>SUM(G33:G34)</f>
        <v>6679.3778585569999</v>
      </c>
      <c r="H32" s="79">
        <f>SUM(H33:H34)</f>
        <v>8563.6286789679998</v>
      </c>
      <c r="I32" s="79">
        <f>SUM(I33:I34)</f>
        <v>9098.4410765459997</v>
      </c>
      <c r="J32" s="80">
        <f t="shared" ref="J32:K34" si="9">(H32-G32)/G32</f>
        <v>0.28209974945452032</v>
      </c>
      <c r="K32" s="81">
        <f t="shared" si="9"/>
        <v>6.2451609898906781E-2</v>
      </c>
    </row>
    <row r="33" spans="1:13" ht="19.5" customHeight="1" x14ac:dyDescent="0.3">
      <c r="A33" s="46" t="s">
        <v>31</v>
      </c>
      <c r="B33" s="43">
        <v>582.91155330000004</v>
      </c>
      <c r="C33" s="43">
        <v>595.02185894299998</v>
      </c>
      <c r="D33" s="43">
        <v>539.070073869</v>
      </c>
      <c r="E33" s="82">
        <f t="shared" si="8"/>
        <v>2.0775545748648566E-2</v>
      </c>
      <c r="F33" s="83">
        <f t="shared" si="8"/>
        <v>-9.4033159005944819E-2</v>
      </c>
      <c r="G33" s="43">
        <v>4965.5573677390003</v>
      </c>
      <c r="H33" s="43">
        <v>6501.2287301599999</v>
      </c>
      <c r="I33" s="43">
        <v>7056.2884184439999</v>
      </c>
      <c r="J33" s="82">
        <f t="shared" si="9"/>
        <v>0.30926465020788735</v>
      </c>
      <c r="K33" s="83">
        <f t="shared" si="9"/>
        <v>8.5377658796868636E-2</v>
      </c>
    </row>
    <row r="34" spans="1:13" ht="19.5" customHeight="1" x14ac:dyDescent="0.3">
      <c r="A34" s="46" t="s">
        <v>32</v>
      </c>
      <c r="B34" s="43">
        <v>4428.3687564270003</v>
      </c>
      <c r="C34" s="43">
        <v>4465.6820666029998</v>
      </c>
      <c r="D34" s="43">
        <v>4361.4746406590002</v>
      </c>
      <c r="E34" s="82">
        <f t="shared" si="8"/>
        <v>8.4259717806575568E-3</v>
      </c>
      <c r="F34" s="83">
        <f t="shared" si="8"/>
        <v>-2.3335164570564511E-2</v>
      </c>
      <c r="G34" s="43">
        <v>1713.8204908180001</v>
      </c>
      <c r="H34" s="43">
        <v>2062.3999488079999</v>
      </c>
      <c r="I34" s="43">
        <v>2042.152658102</v>
      </c>
      <c r="J34" s="82">
        <f t="shared" si="9"/>
        <v>0.20339321408371314</v>
      </c>
      <c r="K34" s="83">
        <f t="shared" si="9"/>
        <v>-9.817344457219419E-3</v>
      </c>
    </row>
    <row r="35" spans="1:13" x14ac:dyDescent="0.3">
      <c r="A35" s="78"/>
      <c r="B35" s="79"/>
      <c r="C35" s="79"/>
      <c r="D35" s="79"/>
      <c r="E35" s="84"/>
      <c r="F35" s="85"/>
      <c r="G35" s="79"/>
      <c r="H35" s="79"/>
      <c r="I35" s="79"/>
      <c r="J35" s="84"/>
      <c r="K35" s="86"/>
    </row>
    <row r="36" spans="1:13" ht="19.5" customHeight="1" x14ac:dyDescent="0.3">
      <c r="A36" s="34" t="s">
        <v>60</v>
      </c>
      <c r="B36" s="79">
        <f>SUM(B37:B38)</f>
        <v>7973.434032526</v>
      </c>
      <c r="C36" s="79">
        <f>SUM(C37:C38)</f>
        <v>8343.8756834220003</v>
      </c>
      <c r="D36" s="79">
        <f>SUM(D37:D38)</f>
        <v>8143.0036718279998</v>
      </c>
      <c r="E36" s="80">
        <f t="shared" ref="E36:F38" si="10">(C36-B36)/B36</f>
        <v>4.6459486512945243E-2</v>
      </c>
      <c r="F36" s="81">
        <f t="shared" si="10"/>
        <v>-2.4074185572191865E-2</v>
      </c>
      <c r="G36" s="79">
        <f>SUM(G37:G38)</f>
        <v>4569.8346510360007</v>
      </c>
      <c r="H36" s="79">
        <f>SUM(H37:H38)</f>
        <v>5075.3843540670005</v>
      </c>
      <c r="I36" s="79">
        <f>SUM(I37:I38)</f>
        <v>5009.1939444150003</v>
      </c>
      <c r="J36" s="80">
        <f t="shared" ref="J36:K38" si="11">(H36-G36)/G36</f>
        <v>0.11062757006238498</v>
      </c>
      <c r="K36" s="81">
        <f>(I36-H36)/H36</f>
        <v>-1.3041457559556172E-2</v>
      </c>
    </row>
    <row r="37" spans="1:13" ht="19.5" customHeight="1" x14ac:dyDescent="0.3">
      <c r="A37" s="46" t="s">
        <v>31</v>
      </c>
      <c r="B37" s="43">
        <v>1160.7573862059999</v>
      </c>
      <c r="C37" s="43">
        <v>1218.919284673</v>
      </c>
      <c r="D37" s="43">
        <v>1094.7725700670001</v>
      </c>
      <c r="E37" s="82">
        <f t="shared" si="10"/>
        <v>5.0106851921145668E-2</v>
      </c>
      <c r="F37" s="83">
        <f t="shared" si="10"/>
        <v>-0.10184982399331291</v>
      </c>
      <c r="G37" s="43">
        <v>3392.2396812870002</v>
      </c>
      <c r="H37" s="43">
        <v>3871.3779237819999</v>
      </c>
      <c r="I37" s="43">
        <v>3699.0149782970002</v>
      </c>
      <c r="J37" s="82">
        <f t="shared" si="11"/>
        <v>0.14124539758735943</v>
      </c>
      <c r="K37" s="83">
        <f t="shared" si="11"/>
        <v>-4.4522376497052527E-2</v>
      </c>
    </row>
    <row r="38" spans="1:13" ht="19.5" customHeight="1" x14ac:dyDescent="0.3">
      <c r="A38" s="46" t="s">
        <v>32</v>
      </c>
      <c r="B38" s="43">
        <v>6812.6766463200001</v>
      </c>
      <c r="C38" s="43">
        <v>7124.9563987490001</v>
      </c>
      <c r="D38" s="43">
        <v>7048.231101761</v>
      </c>
      <c r="E38" s="82">
        <f t="shared" si="10"/>
        <v>4.5838041146086674E-2</v>
      </c>
      <c r="F38" s="83">
        <f t="shared" si="10"/>
        <v>-1.0768528632887004E-2</v>
      </c>
      <c r="G38" s="43">
        <v>1177.594969749</v>
      </c>
      <c r="H38" s="43">
        <v>1204.0064302850001</v>
      </c>
      <c r="I38" s="43">
        <v>1310.1789661180001</v>
      </c>
      <c r="J38" s="82">
        <f t="shared" si="11"/>
        <v>2.2428306178676659E-2</v>
      </c>
      <c r="K38" s="83">
        <f t="shared" si="11"/>
        <v>8.8182698333154175E-2</v>
      </c>
    </row>
    <row r="39" spans="1:13" x14ac:dyDescent="0.3">
      <c r="A39" s="78"/>
      <c r="B39" s="79"/>
      <c r="C39" s="79"/>
      <c r="D39" s="79"/>
      <c r="E39" s="84"/>
      <c r="F39" s="85"/>
      <c r="G39" s="79"/>
      <c r="H39" s="79"/>
      <c r="I39" s="79"/>
      <c r="J39" s="84"/>
      <c r="K39" s="86"/>
    </row>
    <row r="40" spans="1:13" ht="19.5" customHeight="1" x14ac:dyDescent="0.3">
      <c r="A40" s="34" t="s">
        <v>42</v>
      </c>
      <c r="B40" s="79">
        <f t="shared" ref="B40:D42" si="12">B36+B32+B28+B24+B20+B16</f>
        <v>26749.962590163999</v>
      </c>
      <c r="C40" s="79">
        <f t="shared" si="12"/>
        <v>26831.519616333997</v>
      </c>
      <c r="D40" s="79">
        <f t="shared" si="12"/>
        <v>28169.843491827</v>
      </c>
      <c r="E40" s="80">
        <f t="shared" ref="E40:F42" si="13">(C40-B40)/B40</f>
        <v>3.0488650552351177E-3</v>
      </c>
      <c r="F40" s="81">
        <f t="shared" si="13"/>
        <v>4.9878795335851288E-2</v>
      </c>
      <c r="G40" s="79">
        <f t="shared" ref="G40:I42" si="14">G36+G32+G28+G24+G20+G16</f>
        <v>33159.732075369</v>
      </c>
      <c r="H40" s="79">
        <f t="shared" si="14"/>
        <v>35197.187301124999</v>
      </c>
      <c r="I40" s="79">
        <f t="shared" si="14"/>
        <v>38585.422268170994</v>
      </c>
      <c r="J40" s="80">
        <f t="shared" ref="J40:K42" si="15">(H40-G40)/G40</f>
        <v>6.1443657660594238E-2</v>
      </c>
      <c r="K40" s="81">
        <f t="shared" si="15"/>
        <v>9.6264367321694994E-2</v>
      </c>
    </row>
    <row r="41" spans="1:13" ht="19.5" customHeight="1" x14ac:dyDescent="0.3">
      <c r="A41" s="46" t="s">
        <v>31</v>
      </c>
      <c r="B41" s="87">
        <f t="shared" si="12"/>
        <v>8677.6212230550009</v>
      </c>
      <c r="C41" s="87">
        <f t="shared" si="12"/>
        <v>7529.5728071179992</v>
      </c>
      <c r="D41" s="87">
        <f t="shared" si="12"/>
        <v>8315.0162327229991</v>
      </c>
      <c r="E41" s="82">
        <f t="shared" si="13"/>
        <v>-0.1322998995262466</v>
      </c>
      <c r="F41" s="81">
        <f t="shared" si="13"/>
        <v>0.10431447383874017</v>
      </c>
      <c r="G41" s="87">
        <f t="shared" si="14"/>
        <v>22689.957578052999</v>
      </c>
      <c r="H41" s="87">
        <f t="shared" si="14"/>
        <v>24000.451211691998</v>
      </c>
      <c r="I41" s="87">
        <f t="shared" si="14"/>
        <v>27013.589594718003</v>
      </c>
      <c r="J41" s="82">
        <f t="shared" si="15"/>
        <v>5.7756548425924835E-2</v>
      </c>
      <c r="K41" s="83">
        <f t="shared" si="15"/>
        <v>0.12554507231756262</v>
      </c>
    </row>
    <row r="42" spans="1:13" ht="19.5" customHeight="1" thickBot="1" x14ac:dyDescent="0.35">
      <c r="A42" s="62" t="s">
        <v>32</v>
      </c>
      <c r="B42" s="88">
        <f t="shared" si="12"/>
        <v>18072.341367108998</v>
      </c>
      <c r="C42" s="88">
        <f t="shared" si="12"/>
        <v>19301.946809215999</v>
      </c>
      <c r="D42" s="88">
        <f t="shared" si="12"/>
        <v>19854.827259104</v>
      </c>
      <c r="E42" s="89">
        <f t="shared" si="13"/>
        <v>6.803797123624708E-2</v>
      </c>
      <c r="F42" s="90">
        <f t="shared" si="13"/>
        <v>2.8643766110888921E-2</v>
      </c>
      <c r="G42" s="88">
        <f t="shared" si="14"/>
        <v>10469.774497315999</v>
      </c>
      <c r="H42" s="88">
        <f t="shared" si="14"/>
        <v>11196.736089433</v>
      </c>
      <c r="I42" s="88">
        <f t="shared" si="14"/>
        <v>11571.832673453</v>
      </c>
      <c r="J42" s="89">
        <f t="shared" si="15"/>
        <v>6.9434312296159054E-2</v>
      </c>
      <c r="K42" s="91">
        <f t="shared" si="15"/>
        <v>3.350052917421182E-2</v>
      </c>
    </row>
    <row r="43" spans="1:13" x14ac:dyDescent="0.3">
      <c r="A43" s="92"/>
      <c r="B43" s="54"/>
      <c r="C43" s="54"/>
      <c r="D43" s="54"/>
      <c r="E43" s="93"/>
      <c r="F43" s="93"/>
      <c r="G43" s="54"/>
      <c r="H43" s="54"/>
      <c r="I43" s="54"/>
      <c r="J43" s="93"/>
      <c r="K43" s="93"/>
    </row>
    <row r="44" spans="1:13" ht="15" thickBot="1" x14ac:dyDescent="0.35">
      <c r="A44" s="94"/>
      <c r="B44" s="95"/>
      <c r="C44" s="96"/>
      <c r="D44" s="96"/>
      <c r="E44" s="97"/>
      <c r="F44" s="98"/>
      <c r="G44" s="56"/>
      <c r="H44" s="56"/>
      <c r="I44" s="56"/>
      <c r="J44" s="56"/>
      <c r="K44" s="56"/>
      <c r="L44" s="56"/>
    </row>
    <row r="45" spans="1:13" ht="16.2" thickBot="1" x14ac:dyDescent="0.35">
      <c r="A45" s="51"/>
      <c r="B45" s="99"/>
      <c r="C45" s="100" t="s">
        <v>27</v>
      </c>
      <c r="D45" s="100" t="s">
        <v>28</v>
      </c>
      <c r="E45" s="100" t="s">
        <v>29</v>
      </c>
      <c r="F45" s="54"/>
      <c r="G45" s="56"/>
      <c r="H45" s="56"/>
      <c r="I45" s="56"/>
      <c r="J45" s="56"/>
      <c r="K45" s="56"/>
      <c r="L45" s="56"/>
    </row>
    <row r="46" spans="1:13" x14ac:dyDescent="0.3">
      <c r="A46" s="53" t="s">
        <v>46</v>
      </c>
      <c r="B46" s="101"/>
      <c r="C46" s="102">
        <f t="shared" ref="C46:E48" si="16">B40-G40</f>
        <v>-6409.7694852050008</v>
      </c>
      <c r="D46" s="102">
        <f t="shared" si="16"/>
        <v>-8365.6676847910021</v>
      </c>
      <c r="E46" s="103">
        <f t="shared" si="16"/>
        <v>-10415.578776343995</v>
      </c>
      <c r="F46" s="54"/>
      <c r="G46" s="56"/>
      <c r="H46" s="56"/>
      <c r="I46" s="56"/>
      <c r="J46" s="56"/>
      <c r="K46" s="56"/>
      <c r="L46" s="56"/>
      <c r="M46" s="56"/>
    </row>
    <row r="47" spans="1:13" x14ac:dyDescent="0.3">
      <c r="A47" s="46" t="s">
        <v>31</v>
      </c>
      <c r="C47" s="79">
        <f t="shared" si="16"/>
        <v>-14012.336354997999</v>
      </c>
      <c r="D47" s="79">
        <f t="shared" si="16"/>
        <v>-16470.878404573999</v>
      </c>
      <c r="E47" s="104">
        <f t="shared" si="16"/>
        <v>-18698.573361995004</v>
      </c>
      <c r="F47" s="54"/>
      <c r="G47" s="56"/>
      <c r="H47" s="56"/>
      <c r="I47" s="56"/>
      <c r="J47" s="56"/>
      <c r="K47" s="56"/>
      <c r="L47" s="56"/>
      <c r="M47" s="56"/>
    </row>
    <row r="48" spans="1:13" x14ac:dyDescent="0.3">
      <c r="A48" s="46" t="s">
        <v>32</v>
      </c>
      <c r="C48" s="79">
        <f t="shared" si="16"/>
        <v>7602.5668697929996</v>
      </c>
      <c r="D48" s="87">
        <f t="shared" si="16"/>
        <v>8105.2107197829991</v>
      </c>
      <c r="E48" s="105">
        <f t="shared" si="16"/>
        <v>8282.9945856510003</v>
      </c>
      <c r="F48" s="54"/>
      <c r="G48" s="56"/>
      <c r="H48" s="56"/>
      <c r="I48" s="56"/>
      <c r="J48" s="56"/>
      <c r="K48" s="56"/>
      <c r="L48" s="56"/>
      <c r="M48" s="56"/>
    </row>
    <row r="49" spans="1:13" x14ac:dyDescent="0.3">
      <c r="A49" s="46"/>
      <c r="C49" s="87"/>
      <c r="D49" s="87"/>
      <c r="E49" s="105"/>
      <c r="F49" s="54"/>
      <c r="G49" s="56"/>
      <c r="H49" s="56"/>
      <c r="I49" s="56"/>
      <c r="J49" s="56"/>
      <c r="K49" s="56"/>
      <c r="L49" s="56"/>
      <c r="M49" s="56"/>
    </row>
    <row r="50" spans="1:13" x14ac:dyDescent="0.3">
      <c r="A50" s="34" t="s">
        <v>47</v>
      </c>
      <c r="C50" s="106">
        <f t="shared" ref="C50:E52" si="17">B40/G40</f>
        <v>0.80670020280513155</v>
      </c>
      <c r="D50" s="106">
        <f t="shared" si="17"/>
        <v>0.76231999411715456</v>
      </c>
      <c r="E50" s="107">
        <f t="shared" si="17"/>
        <v>0.73006440867861699</v>
      </c>
      <c r="F50" s="54"/>
      <c r="G50" s="56"/>
      <c r="H50" s="56"/>
      <c r="I50" s="56"/>
      <c r="J50" s="56"/>
      <c r="K50" s="56"/>
      <c r="L50" s="56"/>
      <c r="M50" s="56"/>
    </row>
    <row r="51" spans="1:13" x14ac:dyDescent="0.3">
      <c r="A51" s="46" t="s">
        <v>31</v>
      </c>
      <c r="C51" s="106">
        <f t="shared" si="17"/>
        <v>0.38244325460742523</v>
      </c>
      <c r="D51" s="106">
        <f t="shared" si="17"/>
        <v>0.31372630208926705</v>
      </c>
      <c r="E51" s="107">
        <f t="shared" si="17"/>
        <v>0.30780863844725187</v>
      </c>
      <c r="G51" s="56"/>
      <c r="H51" s="56"/>
      <c r="I51" s="56"/>
      <c r="J51" s="56"/>
      <c r="K51" s="56"/>
      <c r="L51" s="56"/>
      <c r="M51" s="56"/>
    </row>
    <row r="52" spans="1:13" ht="15" thickBot="1" x14ac:dyDescent="0.35">
      <c r="A52" s="62" t="s">
        <v>32</v>
      </c>
      <c r="B52" s="108"/>
      <c r="C52" s="109">
        <f t="shared" si="17"/>
        <v>1.7261442805422382</v>
      </c>
      <c r="D52" s="109">
        <f t="shared" si="17"/>
        <v>1.723890485141679</v>
      </c>
      <c r="E52" s="110">
        <f t="shared" si="17"/>
        <v>1.7157893498281442</v>
      </c>
      <c r="G52" s="56"/>
      <c r="H52" s="56"/>
      <c r="I52" s="56"/>
      <c r="J52" s="56"/>
      <c r="K52" s="56"/>
      <c r="L52" s="56"/>
      <c r="M52" s="56"/>
    </row>
    <row r="53" spans="1:13" x14ac:dyDescent="0.3">
      <c r="G53" s="56"/>
      <c r="H53" s="56"/>
      <c r="I53" s="56"/>
      <c r="J53" s="56"/>
      <c r="K53" s="56"/>
      <c r="L53" s="56"/>
    </row>
    <row r="54" spans="1:13" x14ac:dyDescent="0.3"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3" x14ac:dyDescent="0.3">
      <c r="B55" s="60"/>
      <c r="C55" s="60"/>
      <c r="D55" s="60"/>
      <c r="E55" s="60"/>
      <c r="F55" s="60"/>
      <c r="G55" s="60"/>
      <c r="H55" s="60"/>
      <c r="I55" s="60"/>
      <c r="J55" s="60"/>
      <c r="K55" s="60"/>
    </row>
  </sheetData>
  <mergeCells count="6">
    <mergeCell ref="A8:K8"/>
    <mergeCell ref="A10:K10"/>
    <mergeCell ref="B12:F12"/>
    <mergeCell ref="G12:K12"/>
    <mergeCell ref="B13:D13"/>
    <mergeCell ref="G13:I13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mossaab dergaa</cp:lastModifiedBy>
  <cp:lastPrinted>2026-06-08T15:04:01Z</cp:lastPrinted>
  <dcterms:created xsi:type="dcterms:W3CDTF">2015-06-05T18:19:34Z</dcterms:created>
  <dcterms:modified xsi:type="dcterms:W3CDTF">2026-06-12T12:28:10Z</dcterms:modified>
</cp:coreProperties>
</file>