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Commerce\Année-2026\Rst-comext\Rst -04-2026\"/>
    </mc:Choice>
  </mc:AlternateContent>
  <xr:revisionPtr revIDLastSave="0" documentId="13_ncr:1_{7C5142CA-8494-464E-898D-A43885DFA6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lobal" sheetId="1" r:id="rId1"/>
    <sheet name="GP" sheetId="2" r:id="rId2"/>
    <sheet name="GSA" sheetId="3" r:id="rId3"/>
    <sheet name="TYPE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" i="1" l="1"/>
  <c r="D48" i="1"/>
  <c r="C48" i="1"/>
  <c r="E47" i="1"/>
  <c r="D47" i="1"/>
  <c r="C47" i="1"/>
  <c r="G45" i="1"/>
  <c r="F45" i="1"/>
  <c r="G44" i="1"/>
  <c r="F44" i="1"/>
  <c r="E40" i="1"/>
  <c r="D40" i="1"/>
  <c r="C40" i="1"/>
  <c r="E39" i="1"/>
  <c r="D39" i="1"/>
  <c r="C39" i="1"/>
  <c r="G37" i="1"/>
  <c r="F37" i="1"/>
  <c r="G36" i="1"/>
  <c r="F36" i="1"/>
  <c r="E21" i="1"/>
  <c r="D21" i="1"/>
  <c r="C21" i="1"/>
  <c r="E20" i="1"/>
  <c r="G20" i="1" s="1"/>
  <c r="D20" i="1"/>
  <c r="C20" i="1"/>
  <c r="G21" i="1" l="1"/>
  <c r="F21" i="1"/>
  <c r="C24" i="1"/>
  <c r="D24" i="1"/>
  <c r="D23" i="1"/>
  <c r="F20" i="1"/>
  <c r="C23" i="1"/>
  <c r="E23" i="1"/>
  <c r="E24" i="1"/>
  <c r="I42" i="4" l="1"/>
  <c r="E49" i="4" s="1"/>
  <c r="H42" i="4"/>
  <c r="J42" i="4" s="1"/>
  <c r="G42" i="4"/>
  <c r="D42" i="4"/>
  <c r="C42" i="4"/>
  <c r="B42" i="4"/>
  <c r="C53" i="4" s="1"/>
  <c r="I41" i="4"/>
  <c r="H41" i="4"/>
  <c r="G41" i="4"/>
  <c r="J41" i="4" s="1"/>
  <c r="D41" i="4"/>
  <c r="C41" i="4"/>
  <c r="B41" i="4"/>
  <c r="K38" i="4"/>
  <c r="J38" i="4"/>
  <c r="F38" i="4"/>
  <c r="E38" i="4"/>
  <c r="K37" i="4"/>
  <c r="J37" i="4"/>
  <c r="F37" i="4"/>
  <c r="E37" i="4"/>
  <c r="I36" i="4"/>
  <c r="H36" i="4"/>
  <c r="G36" i="4"/>
  <c r="D36" i="4"/>
  <c r="C36" i="4"/>
  <c r="B36" i="4"/>
  <c r="K34" i="4"/>
  <c r="J34" i="4"/>
  <c r="F34" i="4"/>
  <c r="E34" i="4"/>
  <c r="K33" i="4"/>
  <c r="J33" i="4"/>
  <c r="F33" i="4"/>
  <c r="E33" i="4"/>
  <c r="I32" i="4"/>
  <c r="H32" i="4"/>
  <c r="G32" i="4"/>
  <c r="D32" i="4"/>
  <c r="C32" i="4"/>
  <c r="B32" i="4"/>
  <c r="K30" i="4"/>
  <c r="J30" i="4"/>
  <c r="F30" i="4"/>
  <c r="E30" i="4"/>
  <c r="K29" i="4"/>
  <c r="J29" i="4"/>
  <c r="F29" i="4"/>
  <c r="E29" i="4"/>
  <c r="I28" i="4"/>
  <c r="H28" i="4"/>
  <c r="G28" i="4"/>
  <c r="D28" i="4"/>
  <c r="C28" i="4"/>
  <c r="F28" i="4" s="1"/>
  <c r="B28" i="4"/>
  <c r="K25" i="4"/>
  <c r="J25" i="4"/>
  <c r="F25" i="4"/>
  <c r="E25" i="4"/>
  <c r="I24" i="4"/>
  <c r="H24" i="4"/>
  <c r="K24" i="4" s="1"/>
  <c r="G24" i="4"/>
  <c r="J24" i="4" s="1"/>
  <c r="D24" i="4"/>
  <c r="C24" i="4"/>
  <c r="B24" i="4"/>
  <c r="E24" i="4" s="1"/>
  <c r="K21" i="4"/>
  <c r="J21" i="4"/>
  <c r="F21" i="4"/>
  <c r="E21" i="4"/>
  <c r="I20" i="4"/>
  <c r="H20" i="4"/>
  <c r="G20" i="4"/>
  <c r="J20" i="4" s="1"/>
  <c r="D20" i="4"/>
  <c r="C20" i="4"/>
  <c r="B20" i="4"/>
  <c r="K18" i="4"/>
  <c r="J18" i="4"/>
  <c r="F18" i="4"/>
  <c r="E18" i="4"/>
  <c r="K17" i="4"/>
  <c r="J17" i="4"/>
  <c r="F17" i="4"/>
  <c r="E17" i="4"/>
  <c r="I16" i="4"/>
  <c r="H16" i="4"/>
  <c r="G16" i="4"/>
  <c r="D16" i="4"/>
  <c r="C16" i="4"/>
  <c r="B16" i="4"/>
  <c r="K54" i="3"/>
  <c r="J54" i="3"/>
  <c r="F54" i="3"/>
  <c r="E54" i="3"/>
  <c r="K53" i="3"/>
  <c r="J53" i="3"/>
  <c r="F53" i="3"/>
  <c r="E53" i="3"/>
  <c r="I52" i="3"/>
  <c r="H52" i="3"/>
  <c r="G52" i="3"/>
  <c r="D52" i="3"/>
  <c r="C52" i="3"/>
  <c r="B52" i="3"/>
  <c r="K50" i="3"/>
  <c r="J50" i="3"/>
  <c r="F50" i="3"/>
  <c r="E50" i="3"/>
  <c r="K49" i="3"/>
  <c r="J49" i="3"/>
  <c r="F49" i="3"/>
  <c r="E49" i="3"/>
  <c r="I48" i="3"/>
  <c r="H48" i="3"/>
  <c r="G48" i="3"/>
  <c r="D48" i="3"/>
  <c r="C48" i="3"/>
  <c r="B48" i="3"/>
  <c r="K46" i="3"/>
  <c r="J46" i="3"/>
  <c r="F46" i="3"/>
  <c r="E46" i="3"/>
  <c r="K45" i="3"/>
  <c r="J45" i="3"/>
  <c r="F45" i="3"/>
  <c r="E45" i="3"/>
  <c r="I44" i="3"/>
  <c r="H44" i="3"/>
  <c r="K44" i="3" s="1"/>
  <c r="G44" i="3"/>
  <c r="D44" i="3"/>
  <c r="C44" i="3"/>
  <c r="B44" i="3"/>
  <c r="I42" i="3"/>
  <c r="H42" i="3"/>
  <c r="G42" i="3"/>
  <c r="D42" i="3"/>
  <c r="C42" i="3"/>
  <c r="B42" i="3"/>
  <c r="I41" i="3"/>
  <c r="H41" i="3"/>
  <c r="G41" i="3"/>
  <c r="D41" i="3"/>
  <c r="C41" i="3"/>
  <c r="B41" i="3"/>
  <c r="K38" i="3"/>
  <c r="J38" i="3"/>
  <c r="F38" i="3"/>
  <c r="E38" i="3"/>
  <c r="K37" i="3"/>
  <c r="J37" i="3"/>
  <c r="F37" i="3"/>
  <c r="E37" i="3"/>
  <c r="I36" i="3"/>
  <c r="H36" i="3"/>
  <c r="G36" i="3"/>
  <c r="D36" i="3"/>
  <c r="C36" i="3"/>
  <c r="B36" i="3"/>
  <c r="K34" i="3"/>
  <c r="J34" i="3"/>
  <c r="F34" i="3"/>
  <c r="E34" i="3"/>
  <c r="K33" i="3"/>
  <c r="J33" i="3"/>
  <c r="F33" i="3"/>
  <c r="E33" i="3"/>
  <c r="I32" i="3"/>
  <c r="H32" i="3"/>
  <c r="G32" i="3"/>
  <c r="D32" i="3"/>
  <c r="C32" i="3"/>
  <c r="B32" i="3"/>
  <c r="I30" i="3"/>
  <c r="H30" i="3"/>
  <c r="G30" i="3"/>
  <c r="G28" i="3" s="1"/>
  <c r="D30" i="3"/>
  <c r="C30" i="3"/>
  <c r="B30" i="3"/>
  <c r="I29" i="3"/>
  <c r="H29" i="3"/>
  <c r="G29" i="3"/>
  <c r="D29" i="3"/>
  <c r="C29" i="3"/>
  <c r="B29" i="3"/>
  <c r="K25" i="3"/>
  <c r="J25" i="3"/>
  <c r="F25" i="3"/>
  <c r="E25" i="3"/>
  <c r="I24" i="3"/>
  <c r="H24" i="3"/>
  <c r="G24" i="3"/>
  <c r="D24" i="3"/>
  <c r="C24" i="3"/>
  <c r="B24" i="3"/>
  <c r="K21" i="3"/>
  <c r="J21" i="3"/>
  <c r="F21" i="3"/>
  <c r="E21" i="3"/>
  <c r="I20" i="3"/>
  <c r="H20" i="3"/>
  <c r="G20" i="3"/>
  <c r="D20" i="3"/>
  <c r="C20" i="3"/>
  <c r="B20" i="3"/>
  <c r="K18" i="3"/>
  <c r="J18" i="3"/>
  <c r="F18" i="3"/>
  <c r="E18" i="3"/>
  <c r="K17" i="3"/>
  <c r="J17" i="3"/>
  <c r="F17" i="3"/>
  <c r="E17" i="3"/>
  <c r="I16" i="3"/>
  <c r="H16" i="3"/>
  <c r="G16" i="3"/>
  <c r="D16" i="3"/>
  <c r="C16" i="3"/>
  <c r="B16" i="3"/>
  <c r="C52" i="2"/>
  <c r="D49" i="2"/>
  <c r="F49" i="2" s="1"/>
  <c r="C49" i="2"/>
  <c r="E49" i="2" s="1"/>
  <c r="B49" i="2"/>
  <c r="F48" i="2"/>
  <c r="D48" i="2"/>
  <c r="D51" i="2" s="1"/>
  <c r="C48" i="2"/>
  <c r="E48" i="2" s="1"/>
  <c r="B48" i="2"/>
  <c r="B52" i="2" s="1"/>
  <c r="D46" i="2"/>
  <c r="C46" i="2"/>
  <c r="B46" i="2"/>
  <c r="D45" i="2"/>
  <c r="C45" i="2"/>
  <c r="B45" i="2"/>
  <c r="F43" i="2"/>
  <c r="E43" i="2"/>
  <c r="F42" i="2"/>
  <c r="E42" i="2"/>
  <c r="D39" i="2"/>
  <c r="C39" i="2"/>
  <c r="B39" i="2"/>
  <c r="D38" i="2"/>
  <c r="C38" i="2"/>
  <c r="B38" i="2"/>
  <c r="F36" i="2"/>
  <c r="E36" i="2"/>
  <c r="F35" i="2"/>
  <c r="E35" i="2"/>
  <c r="D32" i="2"/>
  <c r="C32" i="2"/>
  <c r="B32" i="2"/>
  <c r="D31" i="2"/>
  <c r="C31" i="2"/>
  <c r="B31" i="2"/>
  <c r="F29" i="2"/>
  <c r="E29" i="2"/>
  <c r="F28" i="2"/>
  <c r="E28" i="2"/>
  <c r="D25" i="2"/>
  <c r="C25" i="2"/>
  <c r="B25" i="2"/>
  <c r="D24" i="2"/>
  <c r="C24" i="2"/>
  <c r="B24" i="2"/>
  <c r="F22" i="2"/>
  <c r="E22" i="2"/>
  <c r="F21" i="2"/>
  <c r="E21" i="2"/>
  <c r="D18" i="2"/>
  <c r="C18" i="2"/>
  <c r="B18" i="2"/>
  <c r="D17" i="2"/>
  <c r="C17" i="2"/>
  <c r="B17" i="2"/>
  <c r="F15" i="2"/>
  <c r="E15" i="2"/>
  <c r="F14" i="2"/>
  <c r="E14" i="2"/>
  <c r="K36" i="3" l="1"/>
  <c r="F44" i="3"/>
  <c r="I57" i="3"/>
  <c r="H57" i="3"/>
  <c r="K30" i="3"/>
  <c r="E42" i="3"/>
  <c r="K32" i="4"/>
  <c r="D52" i="4"/>
  <c r="K28" i="4"/>
  <c r="C52" i="4"/>
  <c r="K20" i="4"/>
  <c r="K41" i="4"/>
  <c r="E42" i="4"/>
  <c r="J16" i="4"/>
  <c r="E28" i="4"/>
  <c r="B40" i="4"/>
  <c r="E53" i="4"/>
  <c r="F24" i="4"/>
  <c r="F20" i="3"/>
  <c r="E24" i="3"/>
  <c r="J41" i="3"/>
  <c r="J48" i="3"/>
  <c r="C28" i="3"/>
  <c r="D28" i="3"/>
  <c r="F28" i="3" s="1"/>
  <c r="J52" i="3"/>
  <c r="H40" i="3"/>
  <c r="I40" i="3"/>
  <c r="B57" i="3"/>
  <c r="E44" i="3"/>
  <c r="F24" i="3"/>
  <c r="J32" i="3"/>
  <c r="K20" i="3"/>
  <c r="F30" i="3"/>
  <c r="E48" i="3"/>
  <c r="E52" i="3"/>
  <c r="E32" i="3"/>
  <c r="K48" i="3"/>
  <c r="F52" i="3"/>
  <c r="G58" i="3"/>
  <c r="J32" i="4"/>
  <c r="F36" i="4"/>
  <c r="F42" i="4"/>
  <c r="E36" i="4"/>
  <c r="E16" i="4"/>
  <c r="H40" i="4"/>
  <c r="K40" i="4" s="1"/>
  <c r="E48" i="4"/>
  <c r="K42" i="4"/>
  <c r="I40" i="4"/>
  <c r="E41" i="4"/>
  <c r="C48" i="4"/>
  <c r="G40" i="4"/>
  <c r="F16" i="4"/>
  <c r="D48" i="4"/>
  <c r="F20" i="4"/>
  <c r="C49" i="4"/>
  <c r="K16" i="4"/>
  <c r="E32" i="4"/>
  <c r="J28" i="4"/>
  <c r="F32" i="4"/>
  <c r="C40" i="4"/>
  <c r="D49" i="4"/>
  <c r="J36" i="4"/>
  <c r="K36" i="4"/>
  <c r="D40" i="4"/>
  <c r="F41" i="4"/>
  <c r="E20" i="4"/>
  <c r="E52" i="4"/>
  <c r="D53" i="4"/>
  <c r="C57" i="3"/>
  <c r="C64" i="3" s="1"/>
  <c r="J30" i="3"/>
  <c r="D57" i="3"/>
  <c r="K16" i="3"/>
  <c r="F41" i="3"/>
  <c r="K42" i="3"/>
  <c r="J24" i="3"/>
  <c r="K24" i="3"/>
  <c r="K29" i="3"/>
  <c r="E36" i="3"/>
  <c r="K41" i="3"/>
  <c r="J36" i="3"/>
  <c r="F29" i="3"/>
  <c r="F32" i="3"/>
  <c r="E16" i="3"/>
  <c r="B28" i="3"/>
  <c r="K32" i="3"/>
  <c r="F48" i="3"/>
  <c r="E29" i="3"/>
  <c r="F36" i="3"/>
  <c r="C58" i="3"/>
  <c r="J44" i="3"/>
  <c r="J16" i="3"/>
  <c r="J20" i="3"/>
  <c r="J29" i="3"/>
  <c r="F16" i="3"/>
  <c r="D40" i="3"/>
  <c r="D58" i="3"/>
  <c r="C68" i="3"/>
  <c r="E57" i="3"/>
  <c r="K57" i="3"/>
  <c r="H28" i="3"/>
  <c r="J28" i="3" s="1"/>
  <c r="B40" i="3"/>
  <c r="F42" i="3"/>
  <c r="I28" i="3"/>
  <c r="C40" i="3"/>
  <c r="E41" i="3"/>
  <c r="H58" i="3"/>
  <c r="K52" i="3"/>
  <c r="G57" i="3"/>
  <c r="J57" i="3" s="1"/>
  <c r="I58" i="3"/>
  <c r="J42" i="3"/>
  <c r="E20" i="3"/>
  <c r="E30" i="3"/>
  <c r="G40" i="3"/>
  <c r="G56" i="3" s="1"/>
  <c r="B58" i="3"/>
  <c r="D52" i="2"/>
  <c r="B51" i="2"/>
  <c r="C51" i="2"/>
  <c r="E51" i="2" s="1"/>
  <c r="E28" i="3" l="1"/>
  <c r="D56" i="3"/>
  <c r="D63" i="3" s="1"/>
  <c r="C65" i="3"/>
  <c r="K40" i="3"/>
  <c r="C47" i="4"/>
  <c r="B56" i="3"/>
  <c r="B63" i="3" s="1"/>
  <c r="F40" i="3"/>
  <c r="K28" i="3"/>
  <c r="E58" i="3"/>
  <c r="B65" i="3"/>
  <c r="F57" i="3"/>
  <c r="B64" i="3"/>
  <c r="J58" i="3"/>
  <c r="F58" i="3"/>
  <c r="D65" i="3"/>
  <c r="C56" i="3"/>
  <c r="D68" i="3"/>
  <c r="D64" i="3"/>
  <c r="J40" i="4"/>
  <c r="C51" i="4"/>
  <c r="E47" i="4"/>
  <c r="E51" i="4"/>
  <c r="F40" i="4"/>
  <c r="D47" i="4"/>
  <c r="E40" i="4"/>
  <c r="D51" i="4"/>
  <c r="C69" i="3"/>
  <c r="K58" i="3"/>
  <c r="B67" i="3"/>
  <c r="J40" i="3"/>
  <c r="D69" i="3"/>
  <c r="B68" i="3"/>
  <c r="B69" i="3"/>
  <c r="H56" i="3"/>
  <c r="J56" i="3" s="1"/>
  <c r="I56" i="3"/>
  <c r="E40" i="3"/>
  <c r="F51" i="2"/>
  <c r="C63" i="3" l="1"/>
  <c r="F56" i="3"/>
  <c r="E56" i="3"/>
  <c r="C67" i="3"/>
  <c r="K56" i="3"/>
  <c r="D67" i="3"/>
</calcChain>
</file>

<file path=xl/sharedStrings.xml><?xml version="1.0" encoding="utf-8"?>
<sst xmlns="http://schemas.openxmlformats.org/spreadsheetml/2006/main" count="192" uniqueCount="74">
  <si>
    <t>BALANCE COMMERCIALE</t>
  </si>
  <si>
    <t>GROUPES DE PRODUITS</t>
  </si>
  <si>
    <t xml:space="preserve"> 4 mois</t>
  </si>
  <si>
    <t>Var : en %</t>
  </si>
  <si>
    <t>2025/2024</t>
  </si>
  <si>
    <t>2026/2025</t>
  </si>
  <si>
    <t xml:space="preserve"> </t>
  </si>
  <si>
    <t>ALIMENTATION</t>
  </si>
  <si>
    <t>EXPORT</t>
  </si>
  <si>
    <t>IMPORT</t>
  </si>
  <si>
    <t>SOLDE</t>
  </si>
  <si>
    <t>TX DE COUVERTURE en %</t>
  </si>
  <si>
    <t>MAT.1ére &amp; DEMI-PRODUITS</t>
  </si>
  <si>
    <t>BIENS D'EQUIPEMENT</t>
  </si>
  <si>
    <t>BIENS DE CONSOMMATION</t>
  </si>
  <si>
    <t>ENERGIE</t>
  </si>
  <si>
    <t>TOTAL DES EXPORTATIONS</t>
  </si>
  <si>
    <t>TOTAL DES IMPORTATIONS</t>
  </si>
  <si>
    <t>DEFICIT</t>
  </si>
  <si>
    <t xml:space="preserve">   TX DE COUVERTURE en %</t>
  </si>
  <si>
    <t>MINISTÈRE DU DÉVELOPPEMENT DE L'INVESTISSEMENT ET DE LA COOPÉRATION INTERNATIONAL</t>
  </si>
  <si>
    <t>COMMERCE EXTERIEUR SELON LE REGIME ET LE GROUPEMENT SECTORIEL D'ACTIVITE</t>
  </si>
  <si>
    <t>4  MOIS 2 0 2 6</t>
  </si>
  <si>
    <t>Produits</t>
  </si>
  <si>
    <t xml:space="preserve">Exportations </t>
  </si>
  <si>
    <t>Importations</t>
  </si>
  <si>
    <t>Valeurs en MD</t>
  </si>
  <si>
    <t>Variation</t>
  </si>
  <si>
    <t xml:space="preserve"> 4 mois2024</t>
  </si>
  <si>
    <t xml:space="preserve"> 4 mois2025</t>
  </si>
  <si>
    <t xml:space="preserve"> 4 mois2026</t>
  </si>
  <si>
    <t>Agriculture et Ind. Agro. Alim.</t>
  </si>
  <si>
    <t>régime général</t>
  </si>
  <si>
    <t>régime off shore</t>
  </si>
  <si>
    <t>Energie et Lubrifiants</t>
  </si>
  <si>
    <t>Mines, Phosphates et Derivés</t>
  </si>
  <si>
    <t>Textiles, Habillements et cuirs</t>
  </si>
  <si>
    <t xml:space="preserve">       Textiles, Habillements </t>
  </si>
  <si>
    <t xml:space="preserve">       Cuirs et Chaussures</t>
  </si>
  <si>
    <t>Industries Mécaniques et Elect.</t>
  </si>
  <si>
    <t xml:space="preserve">       Autres Industries Mécaniques</t>
  </si>
  <si>
    <t xml:space="preserve">       Industries Electriques</t>
  </si>
  <si>
    <t>Autres Industries Manufacturières</t>
  </si>
  <si>
    <t>Ensemble des Produits</t>
  </si>
  <si>
    <t>Solde commercial</t>
  </si>
  <si>
    <t>Taux de couverture</t>
  </si>
  <si>
    <t>COMMERCE EXTERIEUR SELON LE REGIME ET LE TYPE D'UTILISATION</t>
  </si>
  <si>
    <t xml:space="preserve">  4 Mois 2 0 2 6</t>
  </si>
  <si>
    <t>Exportations</t>
  </si>
  <si>
    <t xml:space="preserve">          Variation</t>
  </si>
  <si>
    <t xml:space="preserve"> 4mois2024</t>
  </si>
  <si>
    <t xml:space="preserve"> 4mois2025</t>
  </si>
  <si>
    <t xml:space="preserve"> 4mois2026</t>
  </si>
  <si>
    <t>25/24</t>
  </si>
  <si>
    <t>26/25</t>
  </si>
  <si>
    <t>Produits Agric.et.Alimen.de base</t>
  </si>
  <si>
    <t>Produits Energétiques</t>
  </si>
  <si>
    <t>-</t>
  </si>
  <si>
    <t>Produits Miniers et Phosphatés</t>
  </si>
  <si>
    <t>Autres Produits Intermédiaires</t>
  </si>
  <si>
    <t>Produits  d'Equipement</t>
  </si>
  <si>
    <t>Autres Produits de Consommation</t>
  </si>
  <si>
    <t>COMMERCE EXTERIEUR</t>
  </si>
  <si>
    <t>***</t>
  </si>
  <si>
    <t>4 MOIS 2026</t>
  </si>
  <si>
    <t xml:space="preserve">BALANCE COMMERCIALE </t>
  </si>
  <si>
    <t>ENSEMBLE</t>
  </si>
  <si>
    <t>Valeur en MD</t>
  </si>
  <si>
    <t>Variations en %</t>
  </si>
  <si>
    <t>Solde</t>
  </si>
  <si>
    <t>Taux de Couverture</t>
  </si>
  <si>
    <t xml:space="preserve">BALANCE PAR REGIME </t>
  </si>
  <si>
    <t>REGIME GENERAL</t>
  </si>
  <si>
    <t>REGIME OFF SHORE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</si>
</sst>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%"/>
    <numFmt numFmtId="166" formatCode="0.000"/>
    <numFmt numFmtId="167" formatCode="0.0000"/>
    <numFmt numFmtId="168" formatCode="0.0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0"/>
      <name val="Times New Roman"/>
      <family val="1"/>
    </font>
    <font>
      <sz val="9"/>
      <color rgb="FFFFFFFF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</font>
    <font>
      <i/>
      <sz val="10"/>
      <name val="Times New Roman"/>
      <family val="1"/>
    </font>
    <font>
      <b/>
      <i/>
      <sz val="11"/>
      <name val="Times New Roman"/>
      <family val="1"/>
    </font>
    <font>
      <sz val="11"/>
      <name val="Times New Roman"/>
      <family val="1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name val="MS Sans Serif"/>
      <family val="2"/>
    </font>
    <font>
      <i/>
      <sz val="13"/>
      <name val="MS Sans Serif"/>
      <family val="2"/>
    </font>
    <font>
      <b/>
      <u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gray125">
        <fgColor indexed="13"/>
        <bgColor indexed="9"/>
      </patternFill>
    </fill>
    <fill>
      <patternFill patternType="gray0625">
        <fgColor indexed="13"/>
        <bgColor indexed="9"/>
      </patternFill>
    </fill>
    <fill>
      <patternFill patternType="gray0625"/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1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6" fillId="0" borderId="0" xfId="0" applyFont="1" applyAlignment="1">
      <alignment horizontal="center"/>
    </xf>
    <xf numFmtId="0" fontId="2" fillId="0" borderId="0" xfId="0" applyFont="1"/>
    <xf numFmtId="0" fontId="0" fillId="2" borderId="0" xfId="0" applyFill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 readingOrder="1"/>
    </xf>
    <xf numFmtId="0" fontId="4" fillId="2" borderId="0" xfId="0" applyFont="1" applyFill="1" applyAlignment="1">
      <alignment horizontal="center" readingOrder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Continuous"/>
    </xf>
    <xf numFmtId="0" fontId="7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center"/>
    </xf>
    <xf numFmtId="165" fontId="6" fillId="2" borderId="0" xfId="1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2" fillId="2" borderId="1" xfId="0" applyFont="1" applyFill="1" applyBorder="1"/>
    <xf numFmtId="164" fontId="7" fillId="2" borderId="1" xfId="0" applyNumberFormat="1" applyFont="1" applyFill="1" applyBorder="1" applyAlignment="1">
      <alignment horizontal="center"/>
    </xf>
    <xf numFmtId="165" fontId="7" fillId="2" borderId="1" xfId="1" applyNumberFormat="1" applyFont="1" applyFill="1" applyBorder="1" applyAlignment="1">
      <alignment horizontal="center"/>
    </xf>
    <xf numFmtId="0" fontId="2" fillId="2" borderId="0" xfId="0" applyFont="1" applyFill="1"/>
    <xf numFmtId="164" fontId="7" fillId="2" borderId="0" xfId="0" applyNumberFormat="1" applyFont="1" applyFill="1" applyAlignment="1">
      <alignment horizontal="center"/>
    </xf>
    <xf numFmtId="165" fontId="7" fillId="2" borderId="0" xfId="1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165" fontId="7" fillId="2" borderId="2" xfId="1" applyNumberFormat="1" applyFont="1" applyFill="1" applyBorder="1" applyAlignment="1">
      <alignment horizontal="center"/>
    </xf>
    <xf numFmtId="0" fontId="9" fillId="0" borderId="0" xfId="0" applyFont="1"/>
    <xf numFmtId="0" fontId="6" fillId="0" borderId="0" xfId="0" applyFont="1"/>
    <xf numFmtId="0" fontId="6" fillId="0" borderId="0" xfId="0" applyFont="1" applyAlignment="1">
      <alignment horizontal="centerContinuous" vertical="center"/>
    </xf>
    <xf numFmtId="0" fontId="7" fillId="0" borderId="3" xfId="0" applyFont="1" applyBorder="1" applyAlignment="1">
      <alignment horizontal="center" vertical="center"/>
    </xf>
    <xf numFmtId="0" fontId="6" fillId="0" borderId="7" xfId="0" applyFont="1" applyBorder="1"/>
    <xf numFmtId="0" fontId="11" fillId="0" borderId="6" xfId="0" applyFont="1" applyBorder="1" applyAlignment="1">
      <alignment horizontal="center" vertical="center"/>
    </xf>
    <xf numFmtId="0" fontId="0" fillId="0" borderId="8" xfId="0" applyBorder="1"/>
    <xf numFmtId="17" fontId="11" fillId="0" borderId="9" xfId="0" applyNumberFormat="1" applyFont="1" applyBorder="1" applyAlignment="1">
      <alignment horizontal="center" vertical="center"/>
    </xf>
    <xf numFmtId="17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10" xfId="0" applyFont="1" applyBorder="1" applyAlignment="1">
      <alignment horizontal="center"/>
    </xf>
    <xf numFmtId="0" fontId="0" fillId="0" borderId="11" xfId="0" applyBorder="1"/>
    <xf numFmtId="0" fontId="12" fillId="0" borderId="7" xfId="0" applyFont="1" applyBorder="1" applyAlignment="1">
      <alignment vertical="center"/>
    </xf>
    <xf numFmtId="164" fontId="7" fillId="0" borderId="0" xfId="0" applyNumberFormat="1" applyFont="1" applyAlignment="1">
      <alignment horizontal="center"/>
    </xf>
    <xf numFmtId="165" fontId="7" fillId="0" borderId="0" xfId="1" applyNumberFormat="1" applyFont="1" applyBorder="1" applyAlignment="1">
      <alignment horizontal="center"/>
    </xf>
    <xf numFmtId="165" fontId="7" fillId="0" borderId="10" xfId="1" applyNumberFormat="1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165" fontId="14" fillId="0" borderId="0" xfId="1" applyNumberFormat="1" applyFont="1" applyBorder="1" applyAlignment="1">
      <alignment horizontal="center"/>
    </xf>
    <xf numFmtId="165" fontId="14" fillId="0" borderId="10" xfId="1" applyNumberFormat="1" applyFont="1" applyBorder="1" applyAlignment="1">
      <alignment horizontal="center"/>
    </xf>
    <xf numFmtId="164" fontId="14" fillId="0" borderId="0" xfId="0" applyNumberFormat="1" applyFont="1" applyAlignment="1">
      <alignment horizontal="center"/>
    </xf>
    <xf numFmtId="9" fontId="7" fillId="0" borderId="0" xfId="1" applyFont="1" applyBorder="1" applyAlignment="1">
      <alignment horizontal="center"/>
    </xf>
    <xf numFmtId="9" fontId="7" fillId="0" borderId="10" xfId="1" applyFont="1" applyBorder="1" applyAlignment="1">
      <alignment horizontal="center"/>
    </xf>
    <xf numFmtId="0" fontId="15" fillId="0" borderId="7" xfId="0" applyFont="1" applyBorder="1" applyAlignment="1">
      <alignment horizontal="center" vertical="center"/>
    </xf>
    <xf numFmtId="0" fontId="16" fillId="0" borderId="8" xfId="0" applyFont="1" applyBorder="1"/>
    <xf numFmtId="0" fontId="6" fillId="0" borderId="2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7" fillId="0" borderId="12" xfId="0" applyFont="1" applyBorder="1"/>
    <xf numFmtId="0" fontId="16" fillId="0" borderId="0" xfId="0" applyFont="1"/>
    <xf numFmtId="0" fontId="17" fillId="0" borderId="0" xfId="0" applyFont="1"/>
    <xf numFmtId="166" fontId="2" fillId="0" borderId="0" xfId="0" applyNumberFormat="1" applyFont="1"/>
    <xf numFmtId="17" fontId="7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2" fillId="0" borderId="13" xfId="0" applyFont="1" applyBorder="1" applyAlignment="1">
      <alignment vertical="center"/>
    </xf>
    <xf numFmtId="164" fontId="8" fillId="0" borderId="0" xfId="0" applyNumberFormat="1" applyFont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7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7" fillId="0" borderId="2" xfId="0" applyNumberFormat="1" applyFont="1" applyBorder="1" applyAlignment="1">
      <alignment horizontal="center" vertical="center"/>
    </xf>
    <xf numFmtId="165" fontId="7" fillId="0" borderId="12" xfId="0" applyNumberFormat="1" applyFont="1" applyBorder="1" applyAlignment="1">
      <alignment horizontal="center" vertical="center"/>
    </xf>
    <xf numFmtId="0" fontId="19" fillId="0" borderId="0" xfId="0" applyFont="1"/>
    <xf numFmtId="0" fontId="10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12" fillId="0" borderId="3" xfId="0" applyFont="1" applyBorder="1" applyAlignment="1">
      <alignment horizontal="center" vertical="center"/>
    </xf>
    <xf numFmtId="0" fontId="19" fillId="0" borderId="0" xfId="0" applyFont="1" applyAlignment="1">
      <alignment horizontal="centerContinuous" vertical="center"/>
    </xf>
    <xf numFmtId="0" fontId="16" fillId="0" borderId="7" xfId="0" applyFont="1" applyBorder="1"/>
    <xf numFmtId="0" fontId="16" fillId="0" borderId="4" xfId="0" applyFont="1" applyBorder="1"/>
    <xf numFmtId="0" fontId="12" fillId="0" borderId="5" xfId="0" applyFont="1" applyBorder="1" applyAlignment="1">
      <alignment horizontal="left" vertical="center"/>
    </xf>
    <xf numFmtId="0" fontId="16" fillId="0" borderId="5" xfId="0" applyFont="1" applyBorder="1" applyAlignment="1">
      <alignment horizontal="centerContinuous" vertical="center"/>
    </xf>
    <xf numFmtId="0" fontId="12" fillId="0" borderId="6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17" fontId="7" fillId="0" borderId="12" xfId="0" applyNumberFormat="1" applyFont="1" applyBorder="1" applyAlignment="1">
      <alignment horizontal="center"/>
    </xf>
    <xf numFmtId="17" fontId="7" fillId="0" borderId="2" xfId="0" applyNumberFormat="1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7" xfId="0" applyFont="1" applyBorder="1" applyAlignment="1">
      <alignment horizontal="center"/>
    </xf>
    <xf numFmtId="164" fontId="7" fillId="0" borderId="0" xfId="0" applyNumberFormat="1" applyFont="1" applyAlignment="1">
      <alignment horizontal="center" vertical="center"/>
    </xf>
    <xf numFmtId="165" fontId="7" fillId="0" borderId="0" xfId="1" applyNumberFormat="1" applyFont="1" applyBorder="1" applyAlignment="1">
      <alignment horizontal="center" vertical="center"/>
    </xf>
    <xf numFmtId="165" fontId="7" fillId="0" borderId="10" xfId="1" applyNumberFormat="1" applyFont="1" applyBorder="1" applyAlignment="1">
      <alignment horizontal="center" vertical="center"/>
    </xf>
    <xf numFmtId="165" fontId="8" fillId="0" borderId="0" xfId="1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7" fontId="7" fillId="0" borderId="0" xfId="0" applyNumberFormat="1" applyFont="1" applyAlignment="1">
      <alignment horizontal="center" vertical="center"/>
    </xf>
    <xf numFmtId="17" fontId="7" fillId="0" borderId="10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165" fontId="7" fillId="0" borderId="2" xfId="1" applyNumberFormat="1" applyFont="1" applyBorder="1" applyAlignment="1">
      <alignment horizontal="center" vertical="center"/>
    </xf>
    <xf numFmtId="165" fontId="7" fillId="0" borderId="12" xfId="1" applyNumberFormat="1" applyFont="1" applyBorder="1" applyAlignment="1">
      <alignment horizontal="center" vertical="center"/>
    </xf>
    <xf numFmtId="165" fontId="8" fillId="0" borderId="2" xfId="1" applyNumberFormat="1" applyFont="1" applyBorder="1" applyAlignment="1">
      <alignment horizontal="center" vertical="center"/>
    </xf>
    <xf numFmtId="165" fontId="8" fillId="0" borderId="12" xfId="1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8" fillId="0" borderId="0" xfId="1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 vertical="center"/>
    </xf>
    <xf numFmtId="0" fontId="18" fillId="0" borderId="15" xfId="0" applyFont="1" applyBorder="1"/>
    <xf numFmtId="0" fontId="18" fillId="0" borderId="16" xfId="0" applyFont="1" applyBorder="1"/>
    <xf numFmtId="0" fontId="18" fillId="0" borderId="1" xfId="0" applyFont="1" applyBorder="1"/>
    <xf numFmtId="164" fontId="7" fillId="0" borderId="1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0" fontId="18" fillId="0" borderId="0" xfId="0" applyFont="1"/>
    <xf numFmtId="0" fontId="18" fillId="0" borderId="2" xfId="0" applyFont="1" applyBorder="1"/>
    <xf numFmtId="0" fontId="20" fillId="0" borderId="0" xfId="0" applyFont="1"/>
    <xf numFmtId="0" fontId="0" fillId="0" borderId="0" xfId="0" applyAlignment="1">
      <alignment horizontal="centerContinuous"/>
    </xf>
    <xf numFmtId="0" fontId="5" fillId="0" borderId="0" xfId="0" applyFont="1" applyAlignment="1">
      <alignment horizontal="centerContinuous"/>
    </xf>
    <xf numFmtId="0" fontId="20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21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3" borderId="9" xfId="0" applyFont="1" applyFill="1" applyBorder="1" applyAlignment="1">
      <alignment horizontal="center"/>
    </xf>
    <xf numFmtId="0" fontId="6" fillId="0" borderId="17" xfId="0" applyFont="1" applyBorder="1"/>
    <xf numFmtId="0" fontId="11" fillId="0" borderId="17" xfId="0" applyFont="1" applyBorder="1" applyAlignment="1">
      <alignment horizontal="centerContinuous"/>
    </xf>
    <xf numFmtId="0" fontId="6" fillId="0" borderId="17" xfId="0" applyFont="1" applyBorder="1" applyAlignment="1">
      <alignment horizontal="centerContinuous"/>
    </xf>
    <xf numFmtId="17" fontId="11" fillId="0" borderId="18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165" fontId="7" fillId="0" borderId="0" xfId="1" applyNumberFormat="1" applyFont="1" applyAlignment="1">
      <alignment horizontal="center"/>
    </xf>
    <xf numFmtId="164" fontId="6" fillId="0" borderId="0" xfId="0" applyNumberFormat="1" applyFont="1"/>
    <xf numFmtId="165" fontId="7" fillId="5" borderId="0" xfId="1" applyNumberFormat="1" applyFont="1" applyFill="1" applyAlignment="1">
      <alignment horizontal="center"/>
    </xf>
    <xf numFmtId="0" fontId="7" fillId="5" borderId="0" xfId="0" applyFont="1" applyFill="1" applyAlignment="1">
      <alignment horizontal="center"/>
    </xf>
    <xf numFmtId="0" fontId="6" fillId="5" borderId="0" xfId="0" applyFont="1" applyFill="1"/>
    <xf numFmtId="9" fontId="6" fillId="0" borderId="0" xfId="0" applyNumberFormat="1" applyFont="1"/>
    <xf numFmtId="0" fontId="7" fillId="0" borderId="0" xfId="0" applyFont="1"/>
    <xf numFmtId="0" fontId="6" fillId="0" borderId="2" xfId="0" applyFont="1" applyBorder="1"/>
    <xf numFmtId="168" fontId="0" fillId="0" borderId="0" xfId="0" applyNumberFormat="1"/>
    <xf numFmtId="0" fontId="10" fillId="3" borderId="0" xfId="0" applyFont="1" applyFill="1" applyAlignment="1">
      <alignment horizontal="center" vertical="center"/>
    </xf>
    <xf numFmtId="49" fontId="10" fillId="0" borderId="4" xfId="0" applyNumberFormat="1" applyFont="1" applyBorder="1" applyAlignment="1">
      <alignment horizontal="center"/>
    </xf>
    <xf numFmtId="49" fontId="10" fillId="0" borderId="5" xfId="0" applyNumberFormat="1" applyFont="1" applyBorder="1" applyAlignment="1">
      <alignment horizontal="center"/>
    </xf>
    <xf numFmtId="49" fontId="10" fillId="0" borderId="6" xfId="0" applyNumberFormat="1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17" fontId="10" fillId="0" borderId="0" xfId="0" applyNumberFormat="1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133351</xdr:colOff>
      <xdr:row>1</xdr:row>
      <xdr:rowOff>66675</xdr:rowOff>
    </xdr:from>
    <xdr:to>
      <xdr:col>3</xdr:col>
      <xdr:colOff>619126</xdr:colOff>
      <xdr:row>6</xdr:row>
      <xdr:rowOff>9525</xdr:rowOff>
    </xdr:to>
    <xdr:sp macro="" textlink="">
      <xdr:nvSpPr>
        <xdr:cNvPr id="2" name="Texte 1">
          <a:extLst>
            <a:ext uri="{FF2B5EF4-FFF2-40B4-BE49-F238E27FC236}">
              <a16:creationId xmlns:a16="http://schemas.microsoft.com/office/drawing/2014/main" id="{50FDD733-F4E6-4BD2-97D5-715772B0DA7F}"/>
            </a:ext>
          </a:extLst>
        </xdr:cNvPr>
        <xdr:cNvSpPr>
          <a:spLocks noChangeArrowheads="1"/>
        </xdr:cNvSpPr>
      </xdr:nvSpPr>
      <xdr:spPr bwMode="auto">
        <a:xfrm>
          <a:off x="352426" y="257175"/>
          <a:ext cx="2743200" cy="914400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27432" tIns="0" rIns="27432" bIns="22860" anchor="b" upright="1"/>
        <a:lstStyle/>
        <a:p>
          <a:pPr algn="ctr" rtl="0">
            <a:defRPr sz="1000"/>
          </a:pPr>
          <a:r>
            <a:rPr lang="fr-FR" sz="900" b="1" i="1" strike="noStrike">
              <a:solidFill>
                <a:srgbClr val="000000"/>
              </a:solidFill>
              <a:latin typeface="Times New Roman"/>
              <a:cs typeface="Times New Roman"/>
            </a:rPr>
            <a:t>REPUBLIQUE TUNISIENNE</a:t>
          </a:r>
        </a:p>
        <a:p>
          <a:pPr algn="ctr" rtl="0">
            <a:defRPr sz="1000"/>
          </a:pPr>
          <a:r>
            <a:rPr lang="fr-FR" sz="900" b="1" i="1" strike="noStrike">
              <a:solidFill>
                <a:srgbClr val="000000"/>
              </a:solidFill>
              <a:latin typeface="Times New Roman"/>
              <a:cs typeface="Times New Roman"/>
            </a:rPr>
            <a:t>****</a:t>
          </a:r>
          <a:endParaRPr lang="fr-FR" sz="1100" b="1" i="0">
            <a:latin typeface="+mn-lt"/>
            <a:ea typeface="+mn-ea"/>
            <a:cs typeface="+mn-cs"/>
          </a:endParaRPr>
        </a:p>
        <a:p>
          <a:pPr algn="ctr" rtl="0" eaLnBrk="1" fontAlgn="auto" latinLnBrk="0" hangingPunct="1"/>
          <a:r>
            <a:rPr lang="fr-FR" sz="900" b="1" i="1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  MINISTERE  DE  L'ECONOMIE  ET </a:t>
          </a:r>
        </a:p>
        <a:p>
          <a:pPr algn="ctr" rtl="0" eaLnBrk="1" fontAlgn="auto" latinLnBrk="0" hangingPunct="1"/>
          <a:r>
            <a:rPr lang="fr-FR" sz="900" b="1" i="1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DE LA PLANIFICATION</a:t>
          </a:r>
        </a:p>
        <a:p>
          <a:pPr algn="ctr" rtl="0" eaLnBrk="1" fontAlgn="auto" latinLnBrk="0" hangingPunct="1"/>
          <a:endParaRPr lang="fr-FR" sz="900" b="1" i="1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fr-FR" sz="900" b="1" i="1" strike="noStrike">
              <a:solidFill>
                <a:srgbClr val="000000"/>
              </a:solidFill>
              <a:latin typeface="Times New Roman"/>
              <a:cs typeface="Times New Roman"/>
            </a:rPr>
            <a:t>INSTITUT NATIONAL DE LA STATISTIQUE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121921</xdr:colOff>
      <xdr:row>1</xdr:row>
      <xdr:rowOff>0</xdr:rowOff>
    </xdr:from>
    <xdr:to>
      <xdr:col>1</xdr:col>
      <xdr:colOff>561975</xdr:colOff>
      <xdr:row>5</xdr:row>
      <xdr:rowOff>180975</xdr:rowOff>
    </xdr:to>
    <xdr:sp macro="" textlink="">
      <xdr:nvSpPr>
        <xdr:cNvPr id="2" name="Texte 2">
          <a:extLst>
            <a:ext uri="{FF2B5EF4-FFF2-40B4-BE49-F238E27FC236}">
              <a16:creationId xmlns:a16="http://schemas.microsoft.com/office/drawing/2014/main" id="{2426F33D-4DD0-49B3-8062-028A98F797FC}"/>
            </a:ext>
          </a:extLst>
        </xdr:cNvPr>
        <xdr:cNvSpPr>
          <a:spLocks noChangeArrowheads="1"/>
        </xdr:cNvSpPr>
      </xdr:nvSpPr>
      <xdr:spPr bwMode="auto">
        <a:xfrm>
          <a:off x="121921" y="190500"/>
          <a:ext cx="2497454" cy="942975"/>
        </a:xfrm>
        <a:prstGeom prst="roundRect">
          <a:avLst>
            <a:gd name="adj" fmla="val 16667"/>
          </a:avLst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27432" tIns="18288" rIns="27432" bIns="0" anchor="t" upright="1"/>
        <a:lstStyle/>
        <a:p>
          <a:pPr algn="ctr" rtl="0"/>
          <a:r>
            <a:rPr lang="fr-FR" sz="800" b="1" i="1">
              <a:latin typeface="Times New Roman" pitchFamily="18" charset="0"/>
              <a:ea typeface="+mn-ea"/>
              <a:cs typeface="Times New Roman" pitchFamily="18" charset="0"/>
            </a:rPr>
            <a:t>REPUBLIQUE TUNISIENNE</a:t>
          </a:r>
        </a:p>
        <a:p>
          <a:pPr algn="ctr" rtl="0"/>
          <a:endParaRPr lang="fr-FR" sz="800">
            <a:latin typeface="Times New Roman" pitchFamily="18" charset="0"/>
            <a:cs typeface="Times New Roman" pitchFamily="18" charset="0"/>
          </a:endParaRPr>
        </a:p>
        <a:p>
          <a:pPr algn="ctr" rtl="0" eaLnBrk="1" fontAlgn="auto" latinLnBrk="0" hangingPunct="1"/>
          <a:r>
            <a:rPr lang="fr-FR" sz="800" b="1" i="0">
              <a:latin typeface="Times New Roman" pitchFamily="18" charset="0"/>
              <a:ea typeface="+mn-ea"/>
              <a:cs typeface="Times New Roman" pitchFamily="18" charset="0"/>
            </a:rPr>
            <a:t>MINISTERE  DE  L'ECONOMIE  ET </a:t>
          </a:r>
        </a:p>
        <a:p>
          <a:pPr algn="ctr" rtl="0" eaLnBrk="1" fontAlgn="auto" latinLnBrk="0" hangingPunct="1"/>
          <a:r>
            <a:rPr lang="fr-FR" sz="800" b="1" i="0">
              <a:latin typeface="Times New Roman" pitchFamily="18" charset="0"/>
              <a:ea typeface="+mn-ea"/>
              <a:cs typeface="Times New Roman" pitchFamily="18" charset="0"/>
            </a:rPr>
            <a:t>DE LA PLANIFICATION</a:t>
          </a:r>
        </a:p>
        <a:p>
          <a:pPr algn="ctr" rtl="0"/>
          <a:endParaRPr lang="fr-FR" sz="800" b="1" i="0">
            <a:latin typeface="Times New Roman" pitchFamily="18" charset="0"/>
            <a:ea typeface="+mn-ea"/>
            <a:cs typeface="Times New Roman" pitchFamily="18" charset="0"/>
          </a:endParaRPr>
        </a:p>
        <a:p>
          <a:pPr algn="ctr" rtl="0"/>
          <a:r>
            <a:rPr lang="fr-FR" sz="800" b="1" i="0">
              <a:latin typeface="Times New Roman" pitchFamily="18" charset="0"/>
              <a:ea typeface="+mn-ea"/>
              <a:cs typeface="Times New Roman" pitchFamily="18" charset="0"/>
            </a:rPr>
            <a:t>INSTITUT NATIONAL DE lA STATISTIQUE</a:t>
          </a:r>
          <a:endParaRPr lang="fr-FR" sz="800">
            <a:latin typeface="Times New Roman" pitchFamily="18" charset="0"/>
            <a:cs typeface="Times New Roman" pitchFamily="18" charset="0"/>
          </a:endParaRPr>
        </a:p>
        <a:p>
          <a:pPr algn="ctr" rtl="0">
            <a:defRPr sz="1000"/>
          </a:pPr>
          <a:endParaRPr lang="fr-FR" sz="6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85725</xdr:rowOff>
    </xdr:from>
    <xdr:to>
      <xdr:col>1</xdr:col>
      <xdr:colOff>285749</xdr:colOff>
      <xdr:row>4</xdr:row>
      <xdr:rowOff>152400</xdr:rowOff>
    </xdr:to>
    <xdr:sp macro="" textlink="">
      <xdr:nvSpPr>
        <xdr:cNvPr id="2" name="Texte 1">
          <a:extLst>
            <a:ext uri="{FF2B5EF4-FFF2-40B4-BE49-F238E27FC236}">
              <a16:creationId xmlns:a16="http://schemas.microsoft.com/office/drawing/2014/main" id="{91FC03F0-50A4-43CC-A397-EE307495B058}"/>
            </a:ext>
          </a:extLst>
        </xdr:cNvPr>
        <xdr:cNvSpPr txBox="1">
          <a:spLocks noChangeArrowheads="1"/>
        </xdr:cNvSpPr>
      </xdr:nvSpPr>
      <xdr:spPr bwMode="auto">
        <a:xfrm>
          <a:off x="104775" y="85725"/>
          <a:ext cx="2419349" cy="8286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fr-FR" sz="800" b="1" i="0" strike="noStrike">
              <a:solidFill>
                <a:srgbClr val="000000"/>
              </a:solidFill>
              <a:latin typeface="Times New Roman"/>
              <a:cs typeface="Times New Roman"/>
            </a:rPr>
            <a:t>REPUBLIQUE TUNISIENNE</a:t>
          </a:r>
        </a:p>
        <a:p>
          <a:pPr algn="ctr" rtl="0">
            <a:defRPr sz="1000"/>
          </a:pPr>
          <a:endParaRPr lang="fr-FR" sz="8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 eaLnBrk="1" fontAlgn="auto" latinLnBrk="0" hangingPunct="1"/>
          <a:r>
            <a:rPr lang="fr-FR" sz="800" b="1" i="0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  MINISTERE  DE  L'ECONOMIE  ET </a:t>
          </a:r>
        </a:p>
        <a:p>
          <a:pPr algn="ctr" rtl="0" eaLnBrk="1" fontAlgn="auto" latinLnBrk="0" hangingPunct="1"/>
          <a:r>
            <a:rPr lang="fr-FR" sz="800" b="1" i="0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DE LA PLANIFICATION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endParaRPr lang="fr-FR" sz="800" b="1" i="0" strike="noStrike">
            <a:solidFill>
              <a:srgbClr val="000000"/>
            </a:solidFill>
            <a:latin typeface="Times New Roman"/>
            <a:ea typeface="+mn-ea"/>
            <a:cs typeface="Times New Roman"/>
          </a:endParaRP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fr-FR" sz="800" b="1" i="0" strike="noStrike">
              <a:solidFill>
                <a:srgbClr val="000000"/>
              </a:solidFill>
              <a:latin typeface="Times New Roman"/>
              <a:cs typeface="Times New Roman"/>
            </a:rPr>
            <a:t>INSTITUT NATIONAL DE LA STATISTIQUE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0</xdr:row>
      <xdr:rowOff>66675</xdr:rowOff>
    </xdr:from>
    <xdr:to>
      <xdr:col>1</xdr:col>
      <xdr:colOff>276226</xdr:colOff>
      <xdr:row>4</xdr:row>
      <xdr:rowOff>123825</xdr:rowOff>
    </xdr:to>
    <xdr:sp macro="" textlink="">
      <xdr:nvSpPr>
        <xdr:cNvPr id="2" name="Texte 1">
          <a:extLst>
            <a:ext uri="{FF2B5EF4-FFF2-40B4-BE49-F238E27FC236}">
              <a16:creationId xmlns:a16="http://schemas.microsoft.com/office/drawing/2014/main" id="{04413D7C-0339-4D3F-8AC5-B8E028F8B59D}"/>
            </a:ext>
          </a:extLst>
        </xdr:cNvPr>
        <xdr:cNvSpPr txBox="1">
          <a:spLocks noChangeArrowheads="1"/>
        </xdr:cNvSpPr>
      </xdr:nvSpPr>
      <xdr:spPr bwMode="auto">
        <a:xfrm>
          <a:off x="171451" y="66675"/>
          <a:ext cx="2419350" cy="8191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fr-FR" sz="800" b="1" i="0" strike="noStrike">
              <a:solidFill>
                <a:srgbClr val="000000"/>
              </a:solidFill>
              <a:latin typeface="Times New Roman"/>
              <a:cs typeface="Times New Roman"/>
            </a:rPr>
            <a:t>REPUBLIQUE TUNISIENNE</a:t>
          </a:r>
        </a:p>
        <a:p>
          <a:pPr rtl="0"/>
          <a:endParaRPr lang="fr-FR" sz="800" b="1" i="0" strike="noStrike">
            <a:solidFill>
              <a:srgbClr val="000000"/>
            </a:solidFill>
            <a:latin typeface="Times New Roman"/>
            <a:ea typeface="+mn-ea"/>
            <a:cs typeface="Times New Roman"/>
          </a:endParaRPr>
        </a:p>
        <a:p>
          <a:pPr algn="ctr" rtl="0" eaLnBrk="1" fontAlgn="auto" latinLnBrk="0" hangingPunct="1"/>
          <a:r>
            <a:rPr lang="fr-FR" sz="800" b="1" i="0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  MINISTERE  DE  L'ECONOMIE  ET </a:t>
          </a:r>
        </a:p>
        <a:p>
          <a:pPr algn="ctr" rtl="0" eaLnBrk="1" fontAlgn="auto" latinLnBrk="0" hangingPunct="1"/>
          <a:r>
            <a:rPr lang="fr-FR" sz="800" b="1" i="0" strike="noStrike">
              <a:solidFill>
                <a:srgbClr val="000000"/>
              </a:solidFill>
              <a:latin typeface="Times New Roman"/>
              <a:ea typeface="+mn-ea"/>
              <a:cs typeface="Times New Roman"/>
            </a:rPr>
            <a:t>DE LA PLANIFICATION</a:t>
          </a:r>
        </a:p>
        <a:p>
          <a:pPr algn="ctr" rtl="0">
            <a:defRPr sz="1000"/>
          </a:pPr>
          <a:endParaRPr lang="fr-FR" sz="8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fr-FR" sz="800" b="1" i="0" strike="noStrike">
              <a:solidFill>
                <a:srgbClr val="000000"/>
              </a:solidFill>
              <a:latin typeface="Times New Roman"/>
              <a:cs typeface="Times New Roman"/>
            </a:rPr>
            <a:t>INSTITUT NATIONAL DE LA STATISTIQUE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G51"/>
  <sheetViews>
    <sheetView tabSelected="1" workbookViewId="0">
      <selection activeCell="K24" sqref="K24"/>
    </sheetView>
  </sheetViews>
  <sheetFormatPr baseColWidth="10" defaultColWidth="9.140625" defaultRowHeight="15" x14ac:dyDescent="0.25"/>
  <cols>
    <col min="1" max="1" width="3.28515625" customWidth="1"/>
    <col min="2" max="2" width="21.140625" customWidth="1"/>
    <col min="3" max="5" width="12.7109375" customWidth="1"/>
    <col min="6" max="16" width="11.140625" customWidth="1"/>
  </cols>
  <sheetData>
    <row r="5" spans="2:7" ht="15.75" x14ac:dyDescent="0.25">
      <c r="F5" s="106"/>
    </row>
    <row r="6" spans="2:7" ht="15.75" x14ac:dyDescent="0.25">
      <c r="F6" s="106"/>
    </row>
    <row r="7" spans="2:7" ht="15.75" x14ac:dyDescent="0.25">
      <c r="F7" s="106"/>
    </row>
    <row r="8" spans="2:7" ht="15.75" x14ac:dyDescent="0.25">
      <c r="F8" s="106"/>
    </row>
    <row r="9" spans="2:7" ht="15.75" x14ac:dyDescent="0.25">
      <c r="B9" s="129" t="s">
        <v>62</v>
      </c>
      <c r="C9" s="129"/>
      <c r="D9" s="129"/>
      <c r="E9" s="129"/>
      <c r="F9" s="129"/>
      <c r="G9" s="129"/>
    </row>
    <row r="10" spans="2:7" ht="18.75" x14ac:dyDescent="0.3">
      <c r="B10" s="64" t="s">
        <v>63</v>
      </c>
      <c r="C10" s="107"/>
      <c r="D10" s="108"/>
      <c r="E10" s="65"/>
      <c r="F10" s="109"/>
      <c r="G10" s="65"/>
    </row>
    <row r="11" spans="2:7" ht="16.5" thickBot="1" x14ac:dyDescent="0.3">
      <c r="B11" s="64"/>
      <c r="C11" s="64"/>
      <c r="D11" s="64"/>
      <c r="E11" s="65"/>
      <c r="F11" s="106"/>
      <c r="G11" s="65"/>
    </row>
    <row r="12" spans="2:7" ht="16.5" thickBot="1" x14ac:dyDescent="0.3">
      <c r="B12" s="130" t="s">
        <v>64</v>
      </c>
      <c r="C12" s="131"/>
      <c r="D12" s="131"/>
      <c r="E12" s="131"/>
      <c r="F12" s="131"/>
      <c r="G12" s="132"/>
    </row>
    <row r="13" spans="2:7" x14ac:dyDescent="0.25">
      <c r="B13" s="110"/>
      <c r="C13" s="110"/>
      <c r="D13" s="110"/>
      <c r="E13" s="111"/>
      <c r="F13" s="111"/>
      <c r="G13" s="111"/>
    </row>
    <row r="14" spans="2:7" x14ac:dyDescent="0.25">
      <c r="B14" s="112" t="s">
        <v>65</v>
      </c>
      <c r="C14" s="113"/>
      <c r="D14" s="113"/>
      <c r="E14" s="65"/>
      <c r="F14" s="65"/>
      <c r="G14" s="65"/>
    </row>
    <row r="15" spans="2:7" x14ac:dyDescent="0.25">
      <c r="B15" s="22"/>
      <c r="C15" s="22"/>
      <c r="D15" s="22"/>
      <c r="E15" s="22"/>
      <c r="F15" s="22"/>
      <c r="G15" s="22"/>
    </row>
    <row r="16" spans="2:7" x14ac:dyDescent="0.25">
      <c r="B16" s="114" t="s">
        <v>66</v>
      </c>
      <c r="C16" s="22"/>
      <c r="D16" s="22"/>
      <c r="E16" s="22"/>
      <c r="F16" s="22"/>
      <c r="G16" s="22"/>
    </row>
    <row r="17" spans="2:7" ht="15.75" thickBot="1" x14ac:dyDescent="0.3">
      <c r="B17" s="97"/>
      <c r="C17" s="22"/>
      <c r="D17" s="22"/>
      <c r="E17" s="22"/>
      <c r="F17" s="22"/>
      <c r="G17" s="22"/>
    </row>
    <row r="18" spans="2:7" ht="16.5" thickTop="1" thickBot="1" x14ac:dyDescent="0.3">
      <c r="B18" s="115"/>
      <c r="C18" s="116" t="s">
        <v>67</v>
      </c>
      <c r="D18" s="116"/>
      <c r="E18" s="117"/>
      <c r="F18" s="116" t="s">
        <v>68</v>
      </c>
      <c r="G18" s="116"/>
    </row>
    <row r="19" spans="2:7" ht="15.75" thickTop="1" x14ac:dyDescent="0.25">
      <c r="B19" s="22"/>
      <c r="C19" s="118" t="s">
        <v>50</v>
      </c>
      <c r="D19" s="118" t="s">
        <v>51</v>
      </c>
      <c r="E19" s="118" t="s">
        <v>52</v>
      </c>
      <c r="F19" s="119" t="s">
        <v>4</v>
      </c>
      <c r="G19" s="119" t="s">
        <v>5</v>
      </c>
    </row>
    <row r="20" spans="2:7" x14ac:dyDescent="0.25">
      <c r="B20" s="97" t="s">
        <v>48</v>
      </c>
      <c r="C20" s="34">
        <f t="shared" ref="C20:E21" si="0">C36+C44</f>
        <v>21245.191915798001</v>
      </c>
      <c r="D20" s="34">
        <f t="shared" si="0"/>
        <v>20725.163681056998</v>
      </c>
      <c r="E20" s="34">
        <f t="shared" si="0"/>
        <v>22693.841184807003</v>
      </c>
      <c r="F20" s="120">
        <f>(D20-C20)/C20</f>
        <v>-2.4477455266210521E-2</v>
      </c>
      <c r="G20" s="120">
        <f>(E20-D20)/D20</f>
        <v>9.4989720421334731E-2</v>
      </c>
    </row>
    <row r="21" spans="2:7" x14ac:dyDescent="0.25">
      <c r="B21" s="97" t="s">
        <v>25</v>
      </c>
      <c r="C21" s="34">
        <f t="shared" si="0"/>
        <v>25979.982646699998</v>
      </c>
      <c r="D21" s="34">
        <f t="shared" si="0"/>
        <v>28018.123030982002</v>
      </c>
      <c r="E21" s="34">
        <f t="shared" si="0"/>
        <v>30222.655281949999</v>
      </c>
      <c r="F21" s="120">
        <f>(D21-C21)/C21</f>
        <v>7.8450413612608405E-2</v>
      </c>
      <c r="G21" s="120">
        <f>(E21-D21)/D21</f>
        <v>7.8682367428048627E-2</v>
      </c>
    </row>
    <row r="22" spans="2:7" x14ac:dyDescent="0.25">
      <c r="B22" s="97"/>
      <c r="C22" s="22"/>
      <c r="D22" s="22"/>
      <c r="E22" s="22"/>
      <c r="F22" s="22"/>
      <c r="G22" s="22"/>
    </row>
    <row r="23" spans="2:7" x14ac:dyDescent="0.25">
      <c r="B23" s="97" t="s">
        <v>69</v>
      </c>
      <c r="C23" s="34">
        <f>C20-C21</f>
        <v>-4734.7907309019974</v>
      </c>
      <c r="D23" s="34">
        <f>D20-D21</f>
        <v>-7292.9593499250041</v>
      </c>
      <c r="E23" s="34">
        <f>E20-E21</f>
        <v>-7528.8140971429966</v>
      </c>
      <c r="F23" s="121"/>
      <c r="G23" s="121"/>
    </row>
    <row r="24" spans="2:7" x14ac:dyDescent="0.25">
      <c r="B24" s="97" t="s">
        <v>70</v>
      </c>
      <c r="C24" s="122">
        <f>C20/C21</f>
        <v>0.81775235205927221</v>
      </c>
      <c r="D24" s="122">
        <f>D20/D21</f>
        <v>0.73970564188541243</v>
      </c>
      <c r="E24" s="122">
        <f>E20/E21</f>
        <v>0.75088839723359913</v>
      </c>
      <c r="F24" s="121"/>
      <c r="G24" s="121"/>
    </row>
    <row r="25" spans="2:7" x14ac:dyDescent="0.25">
      <c r="B25" s="97"/>
      <c r="C25" s="22"/>
      <c r="D25" s="22"/>
      <c r="E25" s="22"/>
      <c r="F25" s="22"/>
      <c r="G25" s="22"/>
    </row>
    <row r="26" spans="2:7" x14ac:dyDescent="0.25">
      <c r="B26" s="123"/>
      <c r="C26" s="124"/>
      <c r="D26" s="124"/>
      <c r="E26" s="124"/>
      <c r="F26" s="124"/>
      <c r="G26" s="124"/>
    </row>
    <row r="27" spans="2:7" x14ac:dyDescent="0.25">
      <c r="B27" s="123"/>
      <c r="C27" s="124"/>
      <c r="D27" s="124"/>
      <c r="E27" s="124"/>
      <c r="F27" s="124"/>
      <c r="G27" s="124"/>
    </row>
    <row r="28" spans="2:7" x14ac:dyDescent="0.25">
      <c r="B28" s="97"/>
      <c r="C28" s="22"/>
      <c r="D28" s="22"/>
      <c r="E28" s="22"/>
      <c r="F28" s="22"/>
      <c r="G28" s="22"/>
    </row>
    <row r="29" spans="2:7" x14ac:dyDescent="0.25">
      <c r="B29" s="112" t="s">
        <v>71</v>
      </c>
      <c r="C29" s="65"/>
      <c r="D29" s="65"/>
      <c r="E29" s="65"/>
      <c r="F29" s="65"/>
      <c r="G29" s="65"/>
    </row>
    <row r="30" spans="2:7" ht="15.75" thickBot="1" x14ac:dyDescent="0.3">
      <c r="B30" s="97"/>
      <c r="C30" s="22"/>
      <c r="D30" s="22"/>
      <c r="E30" s="22"/>
      <c r="F30" s="22"/>
      <c r="G30" s="22"/>
    </row>
    <row r="31" spans="2:7" ht="16.5" thickTop="1" thickBot="1" x14ac:dyDescent="0.3">
      <c r="B31" s="115"/>
      <c r="C31" s="116" t="s">
        <v>67</v>
      </c>
      <c r="D31" s="116"/>
      <c r="E31" s="116"/>
      <c r="F31" s="116" t="s">
        <v>68</v>
      </c>
      <c r="G31" s="116"/>
    </row>
    <row r="32" spans="2:7" ht="15.75" thickTop="1" x14ac:dyDescent="0.25">
      <c r="B32" s="22"/>
      <c r="C32" s="118" t="s">
        <v>50</v>
      </c>
      <c r="D32" s="118" t="s">
        <v>51</v>
      </c>
      <c r="E32" s="118" t="s">
        <v>52</v>
      </c>
      <c r="F32" s="119" t="s">
        <v>4</v>
      </c>
      <c r="G32" s="119" t="s">
        <v>5</v>
      </c>
    </row>
    <row r="33" spans="2:7" ht="15" customHeight="1" x14ac:dyDescent="0.25">
      <c r="B33" s="22"/>
      <c r="D33" s="22"/>
      <c r="E33" s="22"/>
      <c r="F33" s="22"/>
      <c r="G33" s="22"/>
    </row>
    <row r="34" spans="2:7" ht="15.75" customHeight="1" x14ac:dyDescent="0.25">
      <c r="B34" s="114" t="s">
        <v>72</v>
      </c>
      <c r="D34" s="22"/>
      <c r="E34" s="22"/>
      <c r="F34" s="22"/>
      <c r="G34" s="22"/>
    </row>
    <row r="35" spans="2:7" x14ac:dyDescent="0.25">
      <c r="B35" s="22"/>
      <c r="D35" s="22"/>
      <c r="E35" s="22"/>
      <c r="F35" s="22"/>
      <c r="G35" s="22"/>
    </row>
    <row r="36" spans="2:7" x14ac:dyDescent="0.25">
      <c r="B36" s="97" t="s">
        <v>48</v>
      </c>
      <c r="C36" s="34">
        <v>7081.8571239269995</v>
      </c>
      <c r="D36" s="34">
        <v>5969.8883236850006</v>
      </c>
      <c r="E36" s="34">
        <v>6711.5827934190002</v>
      </c>
      <c r="F36" s="120">
        <f>(D36-C36)/C36</f>
        <v>-0.1570165538196279</v>
      </c>
      <c r="G36" s="120">
        <f>(E36-D36)/D36</f>
        <v>0.1242392536542757</v>
      </c>
    </row>
    <row r="37" spans="2:7" x14ac:dyDescent="0.25">
      <c r="B37" s="97" t="s">
        <v>25</v>
      </c>
      <c r="C37" s="34">
        <v>17694.318347742999</v>
      </c>
      <c r="D37" s="34">
        <v>19346.179033805001</v>
      </c>
      <c r="E37" s="34">
        <v>20967.857007774997</v>
      </c>
      <c r="F37" s="120">
        <f>(D37-C37)/C37</f>
        <v>9.3355429330381934E-2</v>
      </c>
      <c r="G37" s="120">
        <f>(E37-D37)/D37</f>
        <v>8.3824199659080931E-2</v>
      </c>
    </row>
    <row r="38" spans="2:7" x14ac:dyDescent="0.25">
      <c r="B38" s="97"/>
      <c r="D38" s="22"/>
      <c r="E38" s="22"/>
      <c r="F38" s="22"/>
      <c r="G38" s="22"/>
    </row>
    <row r="39" spans="2:7" x14ac:dyDescent="0.25">
      <c r="B39" s="97" t="s">
        <v>69</v>
      </c>
      <c r="C39" s="34">
        <f>C36-C37</f>
        <v>-10612.461223816001</v>
      </c>
      <c r="D39" s="34">
        <f>D36-D37</f>
        <v>-13376.29071012</v>
      </c>
      <c r="E39" s="34">
        <f>E36-E37</f>
        <v>-14256.274214355997</v>
      </c>
      <c r="F39" s="125"/>
      <c r="G39" s="22"/>
    </row>
    <row r="40" spans="2:7" x14ac:dyDescent="0.25">
      <c r="B40" s="97" t="s">
        <v>70</v>
      </c>
      <c r="C40" s="122">
        <f>C36/C37</f>
        <v>0.40023339609634223</v>
      </c>
      <c r="D40" s="122">
        <f>D36/D37</f>
        <v>0.30858229489416883</v>
      </c>
      <c r="E40" s="122">
        <f>E36/E37</f>
        <v>0.32008911501687121</v>
      </c>
      <c r="F40" s="22"/>
      <c r="G40" s="22"/>
    </row>
    <row r="41" spans="2:7" x14ac:dyDescent="0.25">
      <c r="B41" s="22"/>
      <c r="D41" s="22"/>
      <c r="E41" s="22"/>
      <c r="F41" s="22"/>
      <c r="G41" s="22"/>
    </row>
    <row r="42" spans="2:7" x14ac:dyDescent="0.25">
      <c r="B42" s="114" t="s">
        <v>73</v>
      </c>
      <c r="D42" s="22"/>
      <c r="E42" s="22"/>
      <c r="F42" s="22"/>
      <c r="G42" s="22"/>
    </row>
    <row r="43" spans="2:7" x14ac:dyDescent="0.25">
      <c r="B43" s="22"/>
      <c r="D43" s="22"/>
      <c r="E43" s="22"/>
      <c r="F43" s="22"/>
      <c r="G43" s="22"/>
    </row>
    <row r="44" spans="2:7" x14ac:dyDescent="0.25">
      <c r="B44" s="97" t="s">
        <v>48</v>
      </c>
      <c r="C44" s="34">
        <v>14163.334791871001</v>
      </c>
      <c r="D44" s="34">
        <v>14755.275357371998</v>
      </c>
      <c r="E44" s="34">
        <v>15982.258391388001</v>
      </c>
      <c r="F44" s="120">
        <f>(D44-C44)/C44</f>
        <v>4.1793869466443742E-2</v>
      </c>
      <c r="G44" s="120">
        <f>(E44-D44)/D44</f>
        <v>8.3155549747364069E-2</v>
      </c>
    </row>
    <row r="45" spans="2:7" x14ac:dyDescent="0.25">
      <c r="B45" s="97" t="s">
        <v>25</v>
      </c>
      <c r="C45" s="34">
        <v>8285.6642989569991</v>
      </c>
      <c r="D45" s="34">
        <v>8671.9439971770007</v>
      </c>
      <c r="E45" s="34">
        <v>9254.7982741750002</v>
      </c>
      <c r="F45" s="120">
        <f>(D45-C45)/C45</f>
        <v>4.6620244832828499E-2</v>
      </c>
      <c r="G45" s="120">
        <f>(E45-D45)/D45</f>
        <v>6.7211489971307173E-2</v>
      </c>
    </row>
    <row r="46" spans="2:7" x14ac:dyDescent="0.25">
      <c r="B46" s="97"/>
      <c r="C46" s="126"/>
      <c r="D46" s="22"/>
      <c r="E46" s="22"/>
      <c r="F46" s="22"/>
      <c r="G46" s="22"/>
    </row>
    <row r="47" spans="2:7" x14ac:dyDescent="0.25">
      <c r="B47" s="97" t="s">
        <v>69</v>
      </c>
      <c r="C47" s="34">
        <f t="shared" ref="C47:D47" si="1">C44-C45</f>
        <v>5877.6704929140014</v>
      </c>
      <c r="D47" s="34">
        <f t="shared" si="1"/>
        <v>6083.3313601949976</v>
      </c>
      <c r="E47" s="34">
        <f>E44-E45</f>
        <v>6727.4601172130006</v>
      </c>
      <c r="F47" s="22"/>
      <c r="G47" s="22"/>
    </row>
    <row r="48" spans="2:7" x14ac:dyDescent="0.25">
      <c r="B48" s="97" t="s">
        <v>70</v>
      </c>
      <c r="C48" s="122">
        <f>C44/C45</f>
        <v>1.7093783046042408</v>
      </c>
      <c r="D48" s="122">
        <f>D44/D45</f>
        <v>1.7014956925662019</v>
      </c>
      <c r="E48" s="122">
        <f>E44/E45</f>
        <v>1.7269159108508723</v>
      </c>
      <c r="F48" s="22"/>
      <c r="G48" s="22"/>
    </row>
    <row r="49" spans="2:7" x14ac:dyDescent="0.25">
      <c r="B49" s="22"/>
      <c r="D49" s="22"/>
      <c r="E49" s="22"/>
      <c r="F49" s="22"/>
      <c r="G49" s="22"/>
    </row>
    <row r="50" spans="2:7" ht="15.75" thickBot="1" x14ac:dyDescent="0.3">
      <c r="B50" s="127"/>
      <c r="C50" s="127"/>
      <c r="D50" s="127"/>
      <c r="E50" s="127"/>
      <c r="F50" s="127"/>
      <c r="G50" s="127"/>
    </row>
    <row r="51" spans="2:7" x14ac:dyDescent="0.25">
      <c r="B51" s="22"/>
      <c r="C51" s="22"/>
      <c r="D51" s="22"/>
      <c r="E51" s="22"/>
      <c r="F51" s="22"/>
      <c r="G51" s="22"/>
    </row>
  </sheetData>
  <mergeCells count="2">
    <mergeCell ref="B9:G9"/>
    <mergeCell ref="B12:G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4C8C2-36D6-4D7C-9217-E3E76B11E736}">
  <dimension ref="A1:G54"/>
  <sheetViews>
    <sheetView workbookViewId="0">
      <selection activeCell="J17" sqref="J17"/>
    </sheetView>
  </sheetViews>
  <sheetFormatPr baseColWidth="10" defaultRowHeight="15" x14ac:dyDescent="0.25"/>
  <cols>
    <col min="1" max="1" width="30.85546875" customWidth="1"/>
    <col min="2" max="10" width="11.5703125" customWidth="1"/>
  </cols>
  <sheetData>
    <row r="1" spans="1:7" x14ac:dyDescent="0.25">
      <c r="A1" s="3"/>
      <c r="B1" s="4"/>
      <c r="C1" s="4"/>
      <c r="D1" s="4"/>
      <c r="E1" s="4"/>
      <c r="F1" s="4"/>
      <c r="G1" s="4"/>
    </row>
    <row r="2" spans="1:7" x14ac:dyDescent="0.25">
      <c r="A2" s="5"/>
      <c r="B2" s="4"/>
      <c r="C2" s="4"/>
      <c r="D2" s="4"/>
      <c r="E2" s="4"/>
      <c r="F2" s="4"/>
      <c r="G2" s="4"/>
    </row>
    <row r="3" spans="1:7" x14ac:dyDescent="0.25">
      <c r="A3" s="6"/>
      <c r="B3" s="4"/>
      <c r="C3" s="4"/>
      <c r="D3" s="4"/>
      <c r="E3" s="4"/>
      <c r="F3" s="4"/>
      <c r="G3" s="4"/>
    </row>
    <row r="4" spans="1:7" x14ac:dyDescent="0.25">
      <c r="A4" s="6"/>
      <c r="B4" s="4"/>
      <c r="C4" s="4"/>
      <c r="D4" s="4"/>
      <c r="E4" s="4"/>
      <c r="F4" s="4"/>
      <c r="G4" s="4"/>
    </row>
    <row r="5" spans="1:7" x14ac:dyDescent="0.25">
      <c r="A5" s="6"/>
      <c r="B5" s="4"/>
      <c r="C5" s="4"/>
      <c r="D5" s="4"/>
      <c r="E5" s="4"/>
      <c r="F5" s="4"/>
      <c r="G5" s="4"/>
    </row>
    <row r="6" spans="1:7" x14ac:dyDescent="0.25">
      <c r="A6" s="3"/>
      <c r="B6" s="4"/>
      <c r="C6" s="4"/>
      <c r="D6" s="4"/>
      <c r="E6" s="4"/>
      <c r="F6" s="4"/>
      <c r="G6" s="4"/>
    </row>
    <row r="7" spans="1:7" x14ac:dyDescent="0.25">
      <c r="A7" s="3"/>
      <c r="B7" s="4"/>
      <c r="C7" s="4"/>
      <c r="D7" s="4"/>
      <c r="E7" s="4"/>
      <c r="F7" s="4"/>
      <c r="G7" s="4"/>
    </row>
    <row r="8" spans="1:7" ht="18.75" x14ac:dyDescent="0.3">
      <c r="A8" s="133" t="s">
        <v>0</v>
      </c>
      <c r="B8" s="133"/>
      <c r="C8" s="133"/>
      <c r="D8" s="133"/>
      <c r="E8" s="133"/>
      <c r="F8" s="133"/>
      <c r="G8" s="4"/>
    </row>
    <row r="9" spans="1:7" x14ac:dyDescent="0.25">
      <c r="A9" s="7"/>
      <c r="B9" s="8"/>
      <c r="C9" s="8"/>
      <c r="D9" s="8"/>
      <c r="E9" s="8"/>
      <c r="F9" s="8"/>
      <c r="G9" s="4"/>
    </row>
    <row r="10" spans="1:7" x14ac:dyDescent="0.25">
      <c r="A10" s="9" t="s">
        <v>1</v>
      </c>
      <c r="B10" s="9" t="s">
        <v>2</v>
      </c>
      <c r="C10" s="9" t="s">
        <v>2</v>
      </c>
      <c r="D10" s="9" t="s">
        <v>2</v>
      </c>
      <c r="E10" s="134" t="s">
        <v>3</v>
      </c>
      <c r="F10" s="134"/>
      <c r="G10" s="4"/>
    </row>
    <row r="11" spans="1:7" x14ac:dyDescent="0.25">
      <c r="A11" s="9"/>
      <c r="B11" s="9">
        <v>2024</v>
      </c>
      <c r="C11" s="9">
        <v>2025</v>
      </c>
      <c r="D11" s="9">
        <v>2026</v>
      </c>
      <c r="E11" s="9" t="s">
        <v>4</v>
      </c>
      <c r="F11" s="9" t="s">
        <v>5</v>
      </c>
      <c r="G11" s="4"/>
    </row>
    <row r="12" spans="1:7" x14ac:dyDescent="0.25">
      <c r="A12" s="7"/>
      <c r="B12" s="7"/>
      <c r="C12" s="7"/>
      <c r="D12" s="7"/>
      <c r="E12" s="7"/>
      <c r="F12" s="4" t="s">
        <v>6</v>
      </c>
      <c r="G12" s="4"/>
    </row>
    <row r="13" spans="1:7" x14ac:dyDescent="0.25">
      <c r="A13" s="9" t="s">
        <v>7</v>
      </c>
      <c r="B13" s="7"/>
      <c r="C13" s="7"/>
      <c r="D13" s="7"/>
      <c r="E13" s="7"/>
      <c r="F13" s="4"/>
      <c r="G13" s="4"/>
    </row>
    <row r="14" spans="1:7" x14ac:dyDescent="0.25">
      <c r="A14" s="9" t="s">
        <v>8</v>
      </c>
      <c r="B14" s="10">
        <v>3726.796539425</v>
      </c>
      <c r="C14" s="10">
        <v>2985.6716725840001</v>
      </c>
      <c r="D14" s="10">
        <v>3745.0746925130002</v>
      </c>
      <c r="E14" s="11">
        <f>+(C14-B14)/B14</f>
        <v>-0.19886378529141452</v>
      </c>
      <c r="F14" s="11">
        <f>+(D14-C14)/C14</f>
        <v>0.25434913922459595</v>
      </c>
      <c r="G14" s="4"/>
    </row>
    <row r="15" spans="1:7" x14ac:dyDescent="0.25">
      <c r="A15" s="12" t="s">
        <v>9</v>
      </c>
      <c r="B15" s="10">
        <v>2339.175745561</v>
      </c>
      <c r="C15" s="10">
        <v>2351.1880244680001</v>
      </c>
      <c r="D15" s="10">
        <v>2781.6160152729999</v>
      </c>
      <c r="E15" s="11">
        <f>+(C15-B15)/B15</f>
        <v>5.1352613970094101E-3</v>
      </c>
      <c r="F15" s="11">
        <f>+(D15-C15)/C15</f>
        <v>0.18306829837753708</v>
      </c>
      <c r="G15" s="4"/>
    </row>
    <row r="16" spans="1:7" x14ac:dyDescent="0.25">
      <c r="A16" s="12"/>
      <c r="B16" s="7"/>
      <c r="C16" s="7"/>
      <c r="D16" s="7"/>
      <c r="E16" s="7"/>
      <c r="F16" s="7"/>
      <c r="G16" s="4"/>
    </row>
    <row r="17" spans="1:7" x14ac:dyDescent="0.25">
      <c r="A17" s="9" t="s">
        <v>10</v>
      </c>
      <c r="B17" s="10">
        <f>+B14-B15</f>
        <v>1387.620793864</v>
      </c>
      <c r="C17" s="10">
        <f>+C14-C15</f>
        <v>634.48364811600004</v>
      </c>
      <c r="D17" s="10">
        <f>+D14-D15</f>
        <v>963.45867724000027</v>
      </c>
      <c r="E17" s="7"/>
      <c r="F17" s="7"/>
      <c r="G17" s="4"/>
    </row>
    <row r="18" spans="1:7" x14ac:dyDescent="0.25">
      <c r="A18" s="12" t="s">
        <v>11</v>
      </c>
      <c r="B18" s="11">
        <f>+B14/B15</f>
        <v>1.593209294554826</v>
      </c>
      <c r="C18" s="11">
        <f>+C14/C15</f>
        <v>1.2698566178090176</v>
      </c>
      <c r="D18" s="11">
        <f>+D14/D15</f>
        <v>1.3463665264903366</v>
      </c>
      <c r="E18" s="7"/>
      <c r="F18" s="7"/>
      <c r="G18" s="4"/>
    </row>
    <row r="19" spans="1:7" x14ac:dyDescent="0.25">
      <c r="A19" s="12"/>
      <c r="B19" s="7"/>
      <c r="C19" s="7"/>
      <c r="D19" s="7"/>
      <c r="E19" s="7"/>
      <c r="F19" s="7"/>
      <c r="G19" s="4"/>
    </row>
    <row r="20" spans="1:7" x14ac:dyDescent="0.25">
      <c r="A20" s="9" t="s">
        <v>12</v>
      </c>
      <c r="B20" s="7"/>
      <c r="C20" s="7"/>
      <c r="D20" s="7"/>
      <c r="E20" s="7"/>
      <c r="F20" s="7"/>
      <c r="G20" s="4"/>
    </row>
    <row r="21" spans="1:7" x14ac:dyDescent="0.25">
      <c r="A21" s="9" t="s">
        <v>8</v>
      </c>
      <c r="B21" s="10">
        <v>6479.5722801049997</v>
      </c>
      <c r="C21" s="10">
        <v>7155.5703240099992</v>
      </c>
      <c r="D21" s="10">
        <v>7846.302210111</v>
      </c>
      <c r="E21" s="11">
        <f>+(C21-B21)/B21</f>
        <v>0.10432757204987074</v>
      </c>
      <c r="F21" s="11">
        <f>+(D21-C21)/C21</f>
        <v>9.6530654416643755E-2</v>
      </c>
      <c r="G21" s="4"/>
    </row>
    <row r="22" spans="1:7" x14ac:dyDescent="0.25">
      <c r="A22" s="12" t="s">
        <v>9</v>
      </c>
      <c r="B22" s="10">
        <v>8643.6238410819988</v>
      </c>
      <c r="C22" s="10">
        <v>9617.7516995119986</v>
      </c>
      <c r="D22" s="10">
        <v>9827.4392087289998</v>
      </c>
      <c r="E22" s="11">
        <f>+(C22-B22)/B22</f>
        <v>0.11269901100972247</v>
      </c>
      <c r="F22" s="11">
        <f>+(D22-C22)/C22</f>
        <v>2.1802133780147462E-2</v>
      </c>
      <c r="G22" s="4"/>
    </row>
    <row r="23" spans="1:7" x14ac:dyDescent="0.25">
      <c r="A23" s="12"/>
      <c r="B23" s="7"/>
      <c r="C23" s="7"/>
      <c r="D23" s="7"/>
      <c r="E23" s="7"/>
      <c r="F23" s="7"/>
      <c r="G23" s="4"/>
    </row>
    <row r="24" spans="1:7" x14ac:dyDescent="0.25">
      <c r="A24" s="12" t="s">
        <v>10</v>
      </c>
      <c r="B24" s="10">
        <f>+B21-B22</f>
        <v>-2164.0515609769991</v>
      </c>
      <c r="C24" s="10">
        <f>+C21-C22</f>
        <v>-2462.1813755019994</v>
      </c>
      <c r="D24" s="10">
        <f>+D21-D22</f>
        <v>-1981.1369986179998</v>
      </c>
      <c r="E24" s="7"/>
      <c r="F24" s="7"/>
      <c r="G24" s="4"/>
    </row>
    <row r="25" spans="1:7" x14ac:dyDescent="0.25">
      <c r="A25" s="12" t="s">
        <v>11</v>
      </c>
      <c r="B25" s="11">
        <f>+B21/B22</f>
        <v>0.74963607848232028</v>
      </c>
      <c r="C25" s="11">
        <f>+C21/C22</f>
        <v>0.74399615914112971</v>
      </c>
      <c r="D25" s="11">
        <f>+D21/D22</f>
        <v>0.79840760583303327</v>
      </c>
      <c r="E25" s="7"/>
      <c r="F25" s="7"/>
      <c r="G25" s="4"/>
    </row>
    <row r="26" spans="1:7" x14ac:dyDescent="0.25">
      <c r="A26" s="12"/>
      <c r="B26" s="7"/>
      <c r="C26" s="7"/>
      <c r="D26" s="7"/>
      <c r="E26" s="7"/>
      <c r="F26" s="7"/>
      <c r="G26" s="4"/>
    </row>
    <row r="27" spans="1:7" x14ac:dyDescent="0.25">
      <c r="A27" s="9" t="s">
        <v>13</v>
      </c>
      <c r="B27" s="7"/>
      <c r="C27" s="7"/>
      <c r="D27" s="7"/>
      <c r="E27" s="7"/>
      <c r="F27" s="7"/>
      <c r="G27" s="4"/>
    </row>
    <row r="28" spans="1:7" x14ac:dyDescent="0.25">
      <c r="A28" s="9" t="s">
        <v>8</v>
      </c>
      <c r="B28" s="10">
        <v>3913.959657802</v>
      </c>
      <c r="C28" s="10">
        <v>3855.5360212599999</v>
      </c>
      <c r="D28" s="10">
        <v>4023.0956604070002</v>
      </c>
      <c r="E28" s="11">
        <f>+(C28-B28)/B28</f>
        <v>-1.4926989966679854E-2</v>
      </c>
      <c r="F28" s="11">
        <f>+(D28-C28)/C28</f>
        <v>4.3459492590148689E-2</v>
      </c>
      <c r="G28" s="4"/>
    </row>
    <row r="29" spans="1:7" x14ac:dyDescent="0.25">
      <c r="A29" s="12" t="s">
        <v>9</v>
      </c>
      <c r="B29" s="10">
        <v>4123.7894462889999</v>
      </c>
      <c r="C29" s="10">
        <v>5035.1811047239999</v>
      </c>
      <c r="D29" s="10">
        <v>5482.7507500069996</v>
      </c>
      <c r="E29" s="11">
        <f>+(C29-B29)/B29</f>
        <v>0.22100829111320455</v>
      </c>
      <c r="F29" s="11">
        <f>+(D29-C29)/C29</f>
        <v>8.8888490001499759E-2</v>
      </c>
      <c r="G29" s="4"/>
    </row>
    <row r="30" spans="1:7" x14ac:dyDescent="0.25">
      <c r="A30" s="12"/>
      <c r="B30" s="7"/>
      <c r="C30" s="7"/>
      <c r="D30" s="7"/>
      <c r="E30" s="7"/>
      <c r="F30" s="7"/>
      <c r="G30" s="4"/>
    </row>
    <row r="31" spans="1:7" x14ac:dyDescent="0.25">
      <c r="A31" s="12" t="s">
        <v>10</v>
      </c>
      <c r="B31" s="10">
        <f>+B28-B29</f>
        <v>-209.82978848699986</v>
      </c>
      <c r="C31" s="10">
        <f>+C28-C29</f>
        <v>-1179.645083464</v>
      </c>
      <c r="D31" s="10">
        <f>+D28-D29</f>
        <v>-1459.6550895999994</v>
      </c>
      <c r="E31" s="7"/>
      <c r="F31" s="7"/>
      <c r="G31" s="4"/>
    </row>
    <row r="32" spans="1:7" x14ac:dyDescent="0.25">
      <c r="A32" s="12" t="s">
        <v>11</v>
      </c>
      <c r="B32" s="11">
        <f>+B28/B29</f>
        <v>0.94911724004827025</v>
      </c>
      <c r="C32" s="11">
        <f>+C28/C29</f>
        <v>0.76571943313870905</v>
      </c>
      <c r="D32" s="11">
        <f>+D28/D29</f>
        <v>0.73377321783264793</v>
      </c>
      <c r="E32" s="7"/>
      <c r="F32" s="7"/>
      <c r="G32" s="4"/>
    </row>
    <row r="33" spans="1:7" x14ac:dyDescent="0.25">
      <c r="A33" s="12"/>
      <c r="B33" s="7"/>
      <c r="C33" s="7"/>
      <c r="D33" s="7"/>
      <c r="E33" s="7"/>
      <c r="F33" s="7"/>
      <c r="G33" s="4"/>
    </row>
    <row r="34" spans="1:7" x14ac:dyDescent="0.25">
      <c r="A34" s="9" t="s">
        <v>14</v>
      </c>
      <c r="B34" s="7"/>
      <c r="C34" s="7"/>
      <c r="D34" s="7"/>
      <c r="E34" s="7"/>
      <c r="F34" s="7"/>
      <c r="G34" s="4"/>
    </row>
    <row r="35" spans="1:7" x14ac:dyDescent="0.25">
      <c r="A35" s="9" t="s">
        <v>8</v>
      </c>
      <c r="B35" s="10">
        <v>5915.716006183</v>
      </c>
      <c r="C35" s="10">
        <v>5918.6789058240001</v>
      </c>
      <c r="D35" s="10">
        <v>6164.4755678069996</v>
      </c>
      <c r="E35" s="11">
        <f>+(C35-B35)/B35</f>
        <v>5.0085224474998122E-4</v>
      </c>
      <c r="F35" s="11">
        <f>+(D35-C35)/C35</f>
        <v>4.1528973930505794E-2</v>
      </c>
      <c r="G35" s="4"/>
    </row>
    <row r="36" spans="1:7" x14ac:dyDescent="0.25">
      <c r="A36" s="12" t="s">
        <v>9</v>
      </c>
      <c r="B36" s="10">
        <v>5637.9265610969996</v>
      </c>
      <c r="C36" s="10">
        <v>6521.0350379880001</v>
      </c>
      <c r="D36" s="10">
        <v>7023.5690529960002</v>
      </c>
      <c r="E36" s="11">
        <f>+(C36-B36)/B36</f>
        <v>0.15663710183538992</v>
      </c>
      <c r="F36" s="11">
        <f>+(D36-C36)/C36</f>
        <v>7.7063535478725465E-2</v>
      </c>
      <c r="G36" s="4"/>
    </row>
    <row r="37" spans="1:7" x14ac:dyDescent="0.25">
      <c r="A37" s="12"/>
      <c r="B37" s="7"/>
      <c r="C37" s="7"/>
      <c r="D37" s="7"/>
      <c r="E37" s="7"/>
      <c r="F37" s="7"/>
      <c r="G37" s="4"/>
    </row>
    <row r="38" spans="1:7" x14ac:dyDescent="0.25">
      <c r="A38" s="12" t="s">
        <v>10</v>
      </c>
      <c r="B38" s="10">
        <f>+B35-B36</f>
        <v>277.78944508600034</v>
      </c>
      <c r="C38" s="10">
        <f>+C35-C36</f>
        <v>-602.35613216399997</v>
      </c>
      <c r="D38" s="10">
        <f>+D35-D36</f>
        <v>-859.0934851890006</v>
      </c>
      <c r="E38" s="7"/>
      <c r="F38" s="7"/>
      <c r="G38" s="4"/>
    </row>
    <row r="39" spans="1:7" x14ac:dyDescent="0.25">
      <c r="A39" s="12" t="s">
        <v>11</v>
      </c>
      <c r="B39" s="11">
        <f>+B35/B36</f>
        <v>1.0492715614642467</v>
      </c>
      <c r="C39" s="11">
        <f>+C35/C36</f>
        <v>0.90762875392403186</v>
      </c>
      <c r="D39" s="11">
        <f>+D35/D36</f>
        <v>0.87768419749179483</v>
      </c>
      <c r="E39" s="7"/>
      <c r="F39" s="7"/>
      <c r="G39" s="4"/>
    </row>
    <row r="40" spans="1:7" x14ac:dyDescent="0.25">
      <c r="A40" s="12"/>
      <c r="B40" s="7"/>
      <c r="C40" s="7"/>
      <c r="D40" s="7"/>
      <c r="E40" s="7"/>
      <c r="F40" s="7"/>
      <c r="G40" s="4"/>
    </row>
    <row r="41" spans="1:7" x14ac:dyDescent="0.25">
      <c r="A41" s="9" t="s">
        <v>15</v>
      </c>
      <c r="B41" s="7"/>
      <c r="C41" s="7"/>
      <c r="D41" s="7"/>
      <c r="E41" s="7"/>
      <c r="F41" s="7"/>
      <c r="G41" s="4"/>
    </row>
    <row r="42" spans="1:7" x14ac:dyDescent="0.25">
      <c r="A42" s="9" t="s">
        <v>8</v>
      </c>
      <c r="B42" s="10">
        <v>1209.1474322829999</v>
      </c>
      <c r="C42" s="10">
        <v>809.70675737900001</v>
      </c>
      <c r="D42" s="10">
        <v>914.89305396899999</v>
      </c>
      <c r="E42" s="11">
        <f>+(C42-B42)/B42</f>
        <v>-0.33034902464277094</v>
      </c>
      <c r="F42" s="11">
        <f>+(D42-C42)/C42</f>
        <v>0.12990665525688005</v>
      </c>
      <c r="G42" s="4"/>
    </row>
    <row r="43" spans="1:7" x14ac:dyDescent="0.25">
      <c r="A43" s="12" t="s">
        <v>9</v>
      </c>
      <c r="B43" s="10">
        <v>5235.4670526709997</v>
      </c>
      <c r="C43" s="10">
        <v>4492.9671642900003</v>
      </c>
      <c r="D43" s="10">
        <v>5107.2802549449998</v>
      </c>
      <c r="E43" s="11">
        <f>+(C43-B43)/B43</f>
        <v>-0.1418211366648168</v>
      </c>
      <c r="F43" s="11">
        <f>+(D43-C43)/C43</f>
        <v>0.13672770536529755</v>
      </c>
      <c r="G43" s="4"/>
    </row>
    <row r="44" spans="1:7" x14ac:dyDescent="0.25">
      <c r="A44" s="12"/>
      <c r="B44" s="7"/>
      <c r="C44" s="7"/>
      <c r="D44" s="7"/>
      <c r="E44" s="7"/>
      <c r="F44" s="7"/>
      <c r="G44" s="4"/>
    </row>
    <row r="45" spans="1:7" x14ac:dyDescent="0.25">
      <c r="A45" s="12" t="s">
        <v>10</v>
      </c>
      <c r="B45" s="10">
        <f>+B42-B43</f>
        <v>-4026.3196203879997</v>
      </c>
      <c r="C45" s="10">
        <f>+C42-C43</f>
        <v>-3683.2604069110002</v>
      </c>
      <c r="D45" s="10">
        <f>+D42-D43</f>
        <v>-4192.3872009759998</v>
      </c>
      <c r="E45" s="7"/>
      <c r="F45" s="7"/>
      <c r="G45" s="4"/>
    </row>
    <row r="46" spans="1:7" x14ac:dyDescent="0.25">
      <c r="A46" s="12" t="s">
        <v>11</v>
      </c>
      <c r="B46" s="11">
        <f>+B42/B43</f>
        <v>0.23095311652589318</v>
      </c>
      <c r="C46" s="11">
        <f>+C42/C43</f>
        <v>0.18021648673832533</v>
      </c>
      <c r="D46" s="11">
        <f>+D42/D43</f>
        <v>0.17913507939635329</v>
      </c>
      <c r="E46" s="7"/>
      <c r="F46" s="7"/>
      <c r="G46" s="4"/>
    </row>
    <row r="47" spans="1:7" ht="15.75" thickBot="1" x14ac:dyDescent="0.3">
      <c r="A47" s="12"/>
      <c r="B47" s="7"/>
      <c r="C47" s="7"/>
      <c r="D47" s="7"/>
      <c r="E47" s="7"/>
      <c r="F47" s="7"/>
      <c r="G47" s="4"/>
    </row>
    <row r="48" spans="1:7" x14ac:dyDescent="0.25">
      <c r="A48" s="13" t="s">
        <v>16</v>
      </c>
      <c r="B48" s="14">
        <f t="shared" ref="B48:D49" si="0">SUM(B14+B21+B28+B35+B42)</f>
        <v>21245.191915798001</v>
      </c>
      <c r="C48" s="14">
        <f t="shared" si="0"/>
        <v>20725.163681056998</v>
      </c>
      <c r="D48" s="14">
        <f t="shared" si="0"/>
        <v>22693.841184806999</v>
      </c>
      <c r="E48" s="15">
        <f t="shared" ref="E48:F51" si="1">+(C48-B48)/B48</f>
        <v>-2.4477455266210521E-2</v>
      </c>
      <c r="F48" s="15">
        <f t="shared" si="1"/>
        <v>9.498972042133455E-2</v>
      </c>
      <c r="G48" s="4"/>
    </row>
    <row r="49" spans="1:7" x14ac:dyDescent="0.25">
      <c r="A49" s="16" t="s">
        <v>17</v>
      </c>
      <c r="B49" s="17">
        <f t="shared" si="0"/>
        <v>25979.982646699998</v>
      </c>
      <c r="C49" s="17">
        <f t="shared" si="0"/>
        <v>28018.123030981998</v>
      </c>
      <c r="D49" s="17">
        <f t="shared" si="0"/>
        <v>30222.655281949999</v>
      </c>
      <c r="E49" s="18">
        <f t="shared" si="1"/>
        <v>7.8450413612608266E-2</v>
      </c>
      <c r="F49" s="18">
        <f t="shared" si="1"/>
        <v>7.8682367428048766E-2</v>
      </c>
      <c r="G49" s="4"/>
    </row>
    <row r="50" spans="1:7" x14ac:dyDescent="0.25">
      <c r="A50" s="9"/>
      <c r="B50" s="7"/>
      <c r="C50" s="7"/>
      <c r="D50" s="7"/>
      <c r="E50" s="9"/>
      <c r="F50" s="9"/>
      <c r="G50" s="4"/>
    </row>
    <row r="51" spans="1:7" x14ac:dyDescent="0.25">
      <c r="A51" s="9" t="s">
        <v>18</v>
      </c>
      <c r="B51" s="17">
        <f>+B48-B49</f>
        <v>-4734.7907309019974</v>
      </c>
      <c r="C51" s="17">
        <f>+C48-C49</f>
        <v>-7292.9593499250004</v>
      </c>
      <c r="D51" s="17">
        <f>+D48-D49</f>
        <v>-7528.8140971430003</v>
      </c>
      <c r="E51" s="18">
        <f t="shared" si="1"/>
        <v>0.54029180261904863</v>
      </c>
      <c r="F51" s="18">
        <f t="shared" si="1"/>
        <v>3.2340060584654884E-2</v>
      </c>
      <c r="G51" s="4"/>
    </row>
    <row r="52" spans="1:7" ht="15.75" thickBot="1" x14ac:dyDescent="0.3">
      <c r="A52" s="19" t="s">
        <v>19</v>
      </c>
      <c r="B52" s="20">
        <f>+B48/B49</f>
        <v>0.81775235205927221</v>
      </c>
      <c r="C52" s="20">
        <f>+C48/C49</f>
        <v>0.73970564188541243</v>
      </c>
      <c r="D52" s="20">
        <f>+D48/D49</f>
        <v>0.75088839723359901</v>
      </c>
      <c r="E52" s="20"/>
      <c r="F52" s="20"/>
      <c r="G52" s="4"/>
    </row>
    <row r="53" spans="1:7" x14ac:dyDescent="0.25">
      <c r="A53" s="4"/>
      <c r="B53" s="4"/>
      <c r="C53" s="4"/>
      <c r="D53" s="4"/>
      <c r="E53" s="4"/>
      <c r="F53" s="4"/>
      <c r="G53" s="4"/>
    </row>
    <row r="54" spans="1:7" x14ac:dyDescent="0.25">
      <c r="A54" s="4"/>
      <c r="B54" s="4"/>
      <c r="C54" s="4"/>
      <c r="D54" s="4"/>
      <c r="E54" s="4"/>
      <c r="F54" s="4"/>
      <c r="G54" s="4"/>
    </row>
  </sheetData>
  <mergeCells count="2">
    <mergeCell ref="A8:F8"/>
    <mergeCell ref="E10:F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4473-B271-4CF6-B2E2-4E4BE7A9E58D}">
  <dimension ref="A1:K70"/>
  <sheetViews>
    <sheetView topLeftCell="A33" workbookViewId="0">
      <selection activeCell="P31" sqref="P31"/>
    </sheetView>
  </sheetViews>
  <sheetFormatPr baseColWidth="10" defaultRowHeight="15" x14ac:dyDescent="0.25"/>
  <cols>
    <col min="1" max="1" width="35.42578125" customWidth="1"/>
  </cols>
  <sheetData>
    <row r="1" spans="1:11" x14ac:dyDescent="0.25">
      <c r="F1" s="21" t="s">
        <v>20</v>
      </c>
    </row>
    <row r="5" spans="1:11" x14ac:dyDescent="0.25">
      <c r="A5" s="22"/>
      <c r="B5" s="22"/>
      <c r="C5" s="22" t="s">
        <v>6</v>
      </c>
      <c r="D5" s="22"/>
      <c r="G5" s="22"/>
      <c r="H5" s="22"/>
      <c r="I5" s="22"/>
      <c r="J5" s="22"/>
    </row>
    <row r="6" spans="1:11" x14ac:dyDescent="0.25">
      <c r="A6" s="22"/>
      <c r="B6" s="22"/>
      <c r="C6" s="22"/>
      <c r="D6" s="22"/>
      <c r="G6" s="22"/>
      <c r="H6" s="22"/>
      <c r="I6" s="22"/>
      <c r="J6" s="22"/>
    </row>
    <row r="7" spans="1:11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</row>
    <row r="8" spans="1:11" ht="15.75" x14ac:dyDescent="0.25">
      <c r="A8" s="129" t="s">
        <v>21</v>
      </c>
      <c r="B8" s="129"/>
      <c r="C8" s="129"/>
      <c r="D8" s="129"/>
      <c r="E8" s="129"/>
      <c r="F8" s="129"/>
      <c r="G8" s="129"/>
      <c r="H8" s="129"/>
      <c r="I8" s="129"/>
      <c r="J8" s="129"/>
      <c r="K8" s="129"/>
    </row>
    <row r="10" spans="1:11" ht="15.75" x14ac:dyDescent="0.25">
      <c r="A10" s="135" t="s">
        <v>22</v>
      </c>
      <c r="B10" s="135"/>
      <c r="C10" s="135"/>
      <c r="D10" s="135"/>
      <c r="E10" s="135"/>
      <c r="F10" s="135"/>
      <c r="G10" s="135"/>
      <c r="H10" s="135"/>
      <c r="I10" s="135"/>
      <c r="J10" s="135"/>
      <c r="K10" s="135"/>
    </row>
    <row r="11" spans="1:11" ht="15.75" thickBot="1" x14ac:dyDescent="0.3">
      <c r="B11" s="23"/>
      <c r="C11" s="23"/>
      <c r="D11" s="23"/>
      <c r="G11" s="23"/>
      <c r="H11" s="23"/>
      <c r="I11" s="23"/>
      <c r="J11" s="23"/>
    </row>
    <row r="12" spans="1:11" ht="15.75" thickBot="1" x14ac:dyDescent="0.3">
      <c r="A12" s="24" t="s">
        <v>23</v>
      </c>
      <c r="B12" s="136" t="s">
        <v>24</v>
      </c>
      <c r="C12" s="137"/>
      <c r="D12" s="137"/>
      <c r="E12" s="137"/>
      <c r="F12" s="138"/>
      <c r="G12" s="136" t="s">
        <v>25</v>
      </c>
      <c r="H12" s="137"/>
      <c r="I12" s="137"/>
      <c r="J12" s="137"/>
      <c r="K12" s="138"/>
    </row>
    <row r="13" spans="1:11" ht="15.75" thickBot="1" x14ac:dyDescent="0.3">
      <c r="A13" s="25"/>
      <c r="B13" s="139" t="s">
        <v>26</v>
      </c>
      <c r="C13" s="140"/>
      <c r="D13" s="141"/>
      <c r="E13" s="140" t="s">
        <v>27</v>
      </c>
      <c r="F13" s="142"/>
      <c r="G13" s="139" t="s">
        <v>26</v>
      </c>
      <c r="H13" s="140"/>
      <c r="I13" s="141"/>
      <c r="J13" s="140" t="s">
        <v>27</v>
      </c>
      <c r="K13" s="142"/>
    </row>
    <row r="14" spans="1:11" ht="15.75" thickBot="1" x14ac:dyDescent="0.3">
      <c r="A14" s="27"/>
      <c r="B14" s="28" t="s">
        <v>28</v>
      </c>
      <c r="C14" s="28" t="s">
        <v>29</v>
      </c>
      <c r="D14" s="28" t="s">
        <v>30</v>
      </c>
      <c r="E14" s="26" t="s">
        <v>4</v>
      </c>
      <c r="F14" s="26" t="s">
        <v>5</v>
      </c>
      <c r="G14" s="28" t="s">
        <v>28</v>
      </c>
      <c r="H14" s="28" t="s">
        <v>29</v>
      </c>
      <c r="I14" s="28" t="s">
        <v>30</v>
      </c>
      <c r="J14" s="26" t="s">
        <v>4</v>
      </c>
      <c r="K14" s="26" t="s">
        <v>5</v>
      </c>
    </row>
    <row r="15" spans="1:11" x14ac:dyDescent="0.25">
      <c r="A15" s="25"/>
      <c r="B15" s="29"/>
      <c r="C15" s="29"/>
      <c r="D15" s="29"/>
      <c r="E15" s="30"/>
      <c r="F15" s="31"/>
      <c r="G15" s="29"/>
      <c r="H15" s="29"/>
      <c r="I15" s="29"/>
      <c r="J15" s="30"/>
      <c r="K15" s="32"/>
    </row>
    <row r="16" spans="1:11" x14ac:dyDescent="0.25">
      <c r="A16" s="33" t="s">
        <v>31</v>
      </c>
      <c r="B16" s="34">
        <f>SUM(B17:B18)</f>
        <v>3962.225471711</v>
      </c>
      <c r="C16" s="34">
        <f>SUM(C17:C18)</f>
        <v>3200.7225265610004</v>
      </c>
      <c r="D16" s="34">
        <f>SUM(D17:D18)</f>
        <v>3978.6082783339998</v>
      </c>
      <c r="E16" s="35">
        <f t="shared" ref="E16:F18" si="0">(C16-B16)/B16</f>
        <v>-0.19219071468468482</v>
      </c>
      <c r="F16" s="36">
        <f t="shared" si="0"/>
        <v>0.24303442279602869</v>
      </c>
      <c r="G16" s="34">
        <f>SUM(G17:G18)</f>
        <v>3108.585896352</v>
      </c>
      <c r="H16" s="34">
        <f>SUM(H17:H18)</f>
        <v>3497.8614841649996</v>
      </c>
      <c r="I16" s="34">
        <f>SUM(I17:I18)</f>
        <v>3629.8864532209996</v>
      </c>
      <c r="J16" s="35">
        <f t="shared" ref="J16:K18" si="1">(H16-G16)/G16</f>
        <v>0.12522593899361889</v>
      </c>
      <c r="K16" s="36">
        <f t="shared" si="1"/>
        <v>3.774448177941974E-2</v>
      </c>
    </row>
    <row r="17" spans="1:11" x14ac:dyDescent="0.25">
      <c r="A17" s="37" t="s">
        <v>32</v>
      </c>
      <c r="B17" s="38">
        <v>3594.9833978659999</v>
      </c>
      <c r="C17" s="38">
        <v>2791.3070421840002</v>
      </c>
      <c r="D17" s="38">
        <v>3615.1986251660001</v>
      </c>
      <c r="E17" s="39">
        <f t="shared" si="0"/>
        <v>-0.22355495609772941</v>
      </c>
      <c r="F17" s="40">
        <f t="shared" si="0"/>
        <v>0.29516336631220724</v>
      </c>
      <c r="G17" s="38">
        <v>2895.0471899059999</v>
      </c>
      <c r="H17" s="38">
        <v>3319.6607292949998</v>
      </c>
      <c r="I17" s="38">
        <v>3474.8781330889997</v>
      </c>
      <c r="J17" s="39">
        <f t="shared" si="1"/>
        <v>0.14666895270981295</v>
      </c>
      <c r="K17" s="40">
        <f t="shared" si="1"/>
        <v>4.6757008155759214E-2</v>
      </c>
    </row>
    <row r="18" spans="1:11" x14ac:dyDescent="0.25">
      <c r="A18" s="37" t="s">
        <v>33</v>
      </c>
      <c r="B18" s="38">
        <v>367.24207384499999</v>
      </c>
      <c r="C18" s="38">
        <v>409.41548437699998</v>
      </c>
      <c r="D18" s="38">
        <v>363.40965316799998</v>
      </c>
      <c r="E18" s="39">
        <f t="shared" si="0"/>
        <v>0.11483817769148072</v>
      </c>
      <c r="F18" s="40">
        <f t="shared" si="0"/>
        <v>-0.11236954381196948</v>
      </c>
      <c r="G18" s="38">
        <v>213.53870644599999</v>
      </c>
      <c r="H18" s="38">
        <v>178.20075487</v>
      </c>
      <c r="I18" s="38">
        <v>155.00832013199999</v>
      </c>
      <c r="J18" s="39">
        <f t="shared" si="1"/>
        <v>-0.16548733559429102</v>
      </c>
      <c r="K18" s="40">
        <f t="shared" si="1"/>
        <v>-0.1301477917695647</v>
      </c>
    </row>
    <row r="19" spans="1:11" x14ac:dyDescent="0.25">
      <c r="A19" s="37"/>
      <c r="B19" s="41"/>
      <c r="C19" s="41"/>
      <c r="D19" s="41"/>
      <c r="E19" s="39"/>
      <c r="F19" s="40"/>
      <c r="G19" s="41"/>
      <c r="H19" s="41"/>
      <c r="I19" s="41"/>
      <c r="J19" s="39"/>
      <c r="K19" s="40"/>
    </row>
    <row r="20" spans="1:11" x14ac:dyDescent="0.25">
      <c r="A20" s="33" t="s">
        <v>34</v>
      </c>
      <c r="B20" s="34">
        <f>SUM(B21:B22)</f>
        <v>1209.1474322829999</v>
      </c>
      <c r="C20" s="34">
        <f>SUM(C21:C22)</f>
        <v>809.70675737900001</v>
      </c>
      <c r="D20" s="34">
        <f>SUM(D21:D22)</f>
        <v>914.89305396899999</v>
      </c>
      <c r="E20" s="35">
        <f>(C20-B20)/B20</f>
        <v>-0.33034902464277094</v>
      </c>
      <c r="F20" s="36">
        <f>(D20-C20)/C20</f>
        <v>0.12990665525688005</v>
      </c>
      <c r="G20" s="34">
        <f>SUM(G21:G22)</f>
        <v>5235.4670526709997</v>
      </c>
      <c r="H20" s="34">
        <f>SUM(H21:H22)</f>
        <v>4492.9671642900003</v>
      </c>
      <c r="I20" s="34">
        <f>SUM(I21:I22)</f>
        <v>5107.2802549449998</v>
      </c>
      <c r="J20" s="35">
        <f>(H20-G20)/G20</f>
        <v>-0.1418211366648168</v>
      </c>
      <c r="K20" s="36">
        <f>(I20-H20)/H20</f>
        <v>0.13672770536529755</v>
      </c>
    </row>
    <row r="21" spans="1:11" x14ac:dyDescent="0.25">
      <c r="A21" s="37" t="s">
        <v>32</v>
      </c>
      <c r="B21" s="38">
        <v>1209.1474322829999</v>
      </c>
      <c r="C21" s="38">
        <v>809.70675737900001</v>
      </c>
      <c r="D21" s="38">
        <v>914.89305396899999</v>
      </c>
      <c r="E21" s="39">
        <f>(C21-B21)/B21</f>
        <v>-0.33034902464277094</v>
      </c>
      <c r="F21" s="40">
        <f>(D21-C21)/C21</f>
        <v>0.12990665525688005</v>
      </c>
      <c r="G21" s="38">
        <v>5235.4670526709997</v>
      </c>
      <c r="H21" s="38">
        <v>4492.9671642900003</v>
      </c>
      <c r="I21" s="38">
        <v>5107.2802549449998</v>
      </c>
      <c r="J21" s="39">
        <f>(H21-G21)/G21</f>
        <v>-0.1418211366648168</v>
      </c>
      <c r="K21" s="40">
        <f>(I21-H21)/H21</f>
        <v>0.13672770536529755</v>
      </c>
    </row>
    <row r="22" spans="1:11" x14ac:dyDescent="0.25">
      <c r="A22" s="37" t="s">
        <v>33</v>
      </c>
      <c r="B22" s="41">
        <v>0</v>
      </c>
      <c r="C22" s="41">
        <v>0</v>
      </c>
      <c r="D22" s="41">
        <v>0</v>
      </c>
      <c r="E22" s="39"/>
      <c r="F22" s="40"/>
      <c r="G22" s="41">
        <v>0</v>
      </c>
      <c r="H22" s="41">
        <v>0</v>
      </c>
      <c r="I22" s="41">
        <v>0</v>
      </c>
      <c r="J22" s="39"/>
      <c r="K22" s="40"/>
    </row>
    <row r="23" spans="1:11" x14ac:dyDescent="0.25">
      <c r="A23" s="37"/>
      <c r="B23" s="41"/>
      <c r="C23" s="41"/>
      <c r="D23" s="41"/>
      <c r="E23" s="39"/>
      <c r="F23" s="40"/>
      <c r="G23" s="41"/>
      <c r="H23" s="41"/>
      <c r="I23" s="41"/>
      <c r="J23" s="39"/>
      <c r="K23" s="40"/>
    </row>
    <row r="24" spans="1:11" x14ac:dyDescent="0.25">
      <c r="A24" s="33" t="s">
        <v>35</v>
      </c>
      <c r="B24" s="34">
        <f>SUM(B25:B26)</f>
        <v>727.942166477</v>
      </c>
      <c r="C24" s="34">
        <f>SUM(C25:C26)</f>
        <v>772.43194430000005</v>
      </c>
      <c r="D24" s="34">
        <f>SUM(D25:D26)</f>
        <v>590.42916537500003</v>
      </c>
      <c r="E24" s="35">
        <f>(C24-B24)/B24</f>
        <v>6.1117187424814125E-2</v>
      </c>
      <c r="F24" s="36">
        <f>(D24-C24)/C24</f>
        <v>-0.23562306073441353</v>
      </c>
      <c r="G24" s="34">
        <f>SUM(G25:G26)</f>
        <v>446.68420896999999</v>
      </c>
      <c r="H24" s="34">
        <f>SUM(H25:H26)</f>
        <v>391.79278447000002</v>
      </c>
      <c r="I24" s="34">
        <f>SUM(I25:I26)</f>
        <v>502.78342836100001</v>
      </c>
      <c r="J24" s="35">
        <f>(H24-G24)/G24</f>
        <v>-0.12288642266215989</v>
      </c>
      <c r="K24" s="36">
        <f>(I24-H24)/H24</f>
        <v>0.28328914745365519</v>
      </c>
    </row>
    <row r="25" spans="1:11" x14ac:dyDescent="0.25">
      <c r="A25" s="37" t="s">
        <v>32</v>
      </c>
      <c r="B25" s="38">
        <v>727.942166477</v>
      </c>
      <c r="C25" s="38">
        <v>772.43194430000005</v>
      </c>
      <c r="D25" s="38">
        <v>590.42916537500003</v>
      </c>
      <c r="E25" s="39">
        <f>(C25-B25)/B25</f>
        <v>6.1117187424814125E-2</v>
      </c>
      <c r="F25" s="40">
        <f>(D25-C25)/C25</f>
        <v>-0.23562306073441353</v>
      </c>
      <c r="G25" s="38">
        <v>446.68420896999999</v>
      </c>
      <c r="H25" s="38">
        <v>391.79278447000002</v>
      </c>
      <c r="I25" s="38">
        <v>502.78342836100001</v>
      </c>
      <c r="J25" s="39">
        <f>(H25-G25)/G25</f>
        <v>-0.12288642266215989</v>
      </c>
      <c r="K25" s="40">
        <f>(I25-H25)/H25</f>
        <v>0.28328914745365519</v>
      </c>
    </row>
    <row r="26" spans="1:11" x14ac:dyDescent="0.25">
      <c r="A26" s="37" t="s">
        <v>33</v>
      </c>
      <c r="B26" s="41">
        <v>0</v>
      </c>
      <c r="C26" s="41">
        <v>0</v>
      </c>
      <c r="D26" s="41">
        <v>0</v>
      </c>
      <c r="E26" s="39"/>
      <c r="F26" s="40"/>
      <c r="G26" s="41">
        <v>0</v>
      </c>
      <c r="H26" s="41">
        <v>0</v>
      </c>
      <c r="I26" s="41">
        <v>0</v>
      </c>
      <c r="J26" s="39"/>
      <c r="K26" s="40"/>
    </row>
    <row r="27" spans="1:11" x14ac:dyDescent="0.25">
      <c r="A27" s="37"/>
      <c r="B27" s="41"/>
      <c r="C27" s="41"/>
      <c r="D27" s="41"/>
      <c r="E27" s="39"/>
      <c r="F27" s="40"/>
      <c r="G27" s="41"/>
      <c r="H27" s="41"/>
      <c r="I27" s="41"/>
      <c r="J27" s="39"/>
      <c r="K27" s="40"/>
    </row>
    <row r="28" spans="1:11" x14ac:dyDescent="0.25">
      <c r="A28" s="33" t="s">
        <v>36</v>
      </c>
      <c r="B28" s="34">
        <f>SUM(B29:B30)</f>
        <v>3669.5185296220002</v>
      </c>
      <c r="C28" s="34">
        <f>SUM(C29:C30)</f>
        <v>3673.0178790709997</v>
      </c>
      <c r="D28" s="34">
        <f>SUM(D29:D30)</f>
        <v>3684.2698730359994</v>
      </c>
      <c r="E28" s="35">
        <f t="shared" ref="E28:F30" si="2">(C28-B28)/B28</f>
        <v>9.5362631929807437E-4</v>
      </c>
      <c r="F28" s="36">
        <f t="shared" si="2"/>
        <v>3.0634193285891584E-3</v>
      </c>
      <c r="G28" s="34">
        <f>SUM(G29:G30)</f>
        <v>2722.0392377779999</v>
      </c>
      <c r="H28" s="34">
        <f>SUM(H29:H30)</f>
        <v>2835.2107086619999</v>
      </c>
      <c r="I28" s="34">
        <f>SUM(I29:I30)</f>
        <v>2824.6742472320002</v>
      </c>
      <c r="J28" s="35">
        <f t="shared" ref="J28:K30" si="3">(H28-G28)/G28</f>
        <v>4.157598807296467E-2</v>
      </c>
      <c r="K28" s="36">
        <f t="shared" si="3"/>
        <v>-3.7162886687078312E-3</v>
      </c>
    </row>
    <row r="29" spans="1:11" x14ac:dyDescent="0.25">
      <c r="A29" s="37" t="s">
        <v>32</v>
      </c>
      <c r="B29" s="38">
        <f t="shared" ref="B29:D30" si="4">B33+B37</f>
        <v>166.089724203</v>
      </c>
      <c r="C29" s="38">
        <f t="shared" si="4"/>
        <v>160.583690187</v>
      </c>
      <c r="D29" s="38">
        <f t="shared" si="4"/>
        <v>153.32596609000001</v>
      </c>
      <c r="E29" s="39">
        <f t="shared" si="2"/>
        <v>-3.3150961279641573E-2</v>
      </c>
      <c r="F29" s="40">
        <f t="shared" si="2"/>
        <v>-4.5195898092442392E-2</v>
      </c>
      <c r="G29" s="38">
        <f t="shared" ref="G29:I30" si="5">G33+G37</f>
        <v>517.36188630799995</v>
      </c>
      <c r="H29" s="38">
        <f t="shared" si="5"/>
        <v>556.23239741999998</v>
      </c>
      <c r="I29" s="38">
        <f t="shared" si="5"/>
        <v>577.54967797500001</v>
      </c>
      <c r="J29" s="39">
        <f t="shared" si="3"/>
        <v>7.5132150513420953E-2</v>
      </c>
      <c r="K29" s="40">
        <f t="shared" si="3"/>
        <v>3.8324413777185602E-2</v>
      </c>
    </row>
    <row r="30" spans="1:11" x14ac:dyDescent="0.25">
      <c r="A30" s="37" t="s">
        <v>33</v>
      </c>
      <c r="B30" s="38">
        <f t="shared" si="4"/>
        <v>3503.4288054190001</v>
      </c>
      <c r="C30" s="38">
        <f t="shared" si="4"/>
        <v>3512.4341888839999</v>
      </c>
      <c r="D30" s="38">
        <f t="shared" si="4"/>
        <v>3530.9439069459995</v>
      </c>
      <c r="E30" s="39">
        <f t="shared" si="2"/>
        <v>2.5704485420313191E-3</v>
      </c>
      <c r="F30" s="40">
        <f t="shared" si="2"/>
        <v>5.2697693584063008E-3</v>
      </c>
      <c r="G30" s="38">
        <f t="shared" si="5"/>
        <v>2204.6773514699998</v>
      </c>
      <c r="H30" s="38">
        <f t="shared" si="5"/>
        <v>2278.978311242</v>
      </c>
      <c r="I30" s="38">
        <f t="shared" si="5"/>
        <v>2247.1245692570001</v>
      </c>
      <c r="J30" s="39">
        <f t="shared" si="3"/>
        <v>3.3701511798295086E-2</v>
      </c>
      <c r="K30" s="40">
        <f t="shared" si="3"/>
        <v>-1.3977202778924322E-2</v>
      </c>
    </row>
    <row r="31" spans="1:11" x14ac:dyDescent="0.25">
      <c r="A31" s="37"/>
      <c r="B31" s="41"/>
      <c r="C31" s="41"/>
      <c r="D31" s="41"/>
      <c r="E31" s="39"/>
      <c r="F31" s="40"/>
      <c r="G31" s="41"/>
      <c r="H31" s="41"/>
      <c r="I31" s="41"/>
      <c r="J31" s="39"/>
      <c r="K31" s="40"/>
    </row>
    <row r="32" spans="1:11" x14ac:dyDescent="0.25">
      <c r="A32" s="33" t="s">
        <v>37</v>
      </c>
      <c r="B32" s="34">
        <f>SUM(B33:B34)</f>
        <v>2990.0213876719999</v>
      </c>
      <c r="C32" s="34">
        <f>SUM(C33:C34)</f>
        <v>2998.2673684300003</v>
      </c>
      <c r="D32" s="34">
        <f>SUM(D33:D34)</f>
        <v>3016.662194348</v>
      </c>
      <c r="E32" s="35">
        <f t="shared" ref="E32:F34" si="6">(C32-B32)/B32</f>
        <v>2.7578333693527692E-3</v>
      </c>
      <c r="F32" s="36">
        <f t="shared" si="6"/>
        <v>6.1351519586566707E-3</v>
      </c>
      <c r="G32" s="34">
        <f>SUM(G33:G34)</f>
        <v>2313.7086376950001</v>
      </c>
      <c r="H32" s="34">
        <f>SUM(H33:H34)</f>
        <v>2392.7636886219998</v>
      </c>
      <c r="I32" s="34">
        <f>SUM(I33:I34)</f>
        <v>2421.7429590500001</v>
      </c>
      <c r="J32" s="35">
        <f t="shared" ref="J32:K34" si="7">(H32-G32)/G32</f>
        <v>3.4168109864411093E-2</v>
      </c>
      <c r="K32" s="36">
        <f t="shared" si="7"/>
        <v>1.2111212889848535E-2</v>
      </c>
    </row>
    <row r="33" spans="1:11" x14ac:dyDescent="0.25">
      <c r="A33" s="37" t="s">
        <v>32</v>
      </c>
      <c r="B33" s="38">
        <v>149.92932389000001</v>
      </c>
      <c r="C33" s="38">
        <v>140.67136963900001</v>
      </c>
      <c r="D33" s="38">
        <v>131.11357660600001</v>
      </c>
      <c r="E33" s="39">
        <f t="shared" si="6"/>
        <v>-6.1748789434896457E-2</v>
      </c>
      <c r="F33" s="40">
        <f t="shared" si="6"/>
        <v>-6.7944124362532513E-2</v>
      </c>
      <c r="G33" s="38">
        <v>435.67410720999999</v>
      </c>
      <c r="H33" s="38">
        <v>472.95752331900002</v>
      </c>
      <c r="I33" s="38">
        <v>490.77327145800001</v>
      </c>
      <c r="J33" s="39">
        <f t="shared" si="7"/>
        <v>8.5576387239898535E-2</v>
      </c>
      <c r="K33" s="40">
        <f t="shared" si="7"/>
        <v>3.7668812230699289E-2</v>
      </c>
    </row>
    <row r="34" spans="1:11" x14ac:dyDescent="0.25">
      <c r="A34" s="37" t="s">
        <v>33</v>
      </c>
      <c r="B34" s="38">
        <v>2840.092063782</v>
      </c>
      <c r="C34" s="38">
        <v>2857.5959987910001</v>
      </c>
      <c r="D34" s="38">
        <v>2885.5486177419998</v>
      </c>
      <c r="E34" s="39">
        <f t="shared" si="6"/>
        <v>6.1631576075358019E-3</v>
      </c>
      <c r="F34" s="40">
        <f t="shared" si="6"/>
        <v>9.7818652331631284E-3</v>
      </c>
      <c r="G34" s="38">
        <v>1878.034530485</v>
      </c>
      <c r="H34" s="38">
        <v>1919.8061653029999</v>
      </c>
      <c r="I34" s="38">
        <v>1930.9696875919999</v>
      </c>
      <c r="J34" s="39">
        <f t="shared" si="7"/>
        <v>2.2242208085073104E-2</v>
      </c>
      <c r="K34" s="40">
        <f t="shared" si="7"/>
        <v>5.8149215742507188E-3</v>
      </c>
    </row>
    <row r="35" spans="1:11" x14ac:dyDescent="0.25">
      <c r="A35" s="37"/>
      <c r="B35" s="41"/>
      <c r="C35" s="41"/>
      <c r="D35" s="41"/>
      <c r="E35" s="39"/>
      <c r="F35" s="40"/>
      <c r="G35" s="41"/>
      <c r="H35" s="41"/>
      <c r="I35" s="41"/>
      <c r="J35" s="39"/>
      <c r="K35" s="40"/>
    </row>
    <row r="36" spans="1:11" x14ac:dyDescent="0.25">
      <c r="A36" s="33" t="s">
        <v>38</v>
      </c>
      <c r="B36" s="34">
        <f>SUM(B37:B38)</f>
        <v>679.4971419499999</v>
      </c>
      <c r="C36" s="34">
        <f>SUM(C37:C38)</f>
        <v>674.75051064100001</v>
      </c>
      <c r="D36" s="34">
        <f>SUM(D37:D38)</f>
        <v>667.60767868799996</v>
      </c>
      <c r="E36" s="35">
        <f t="shared" ref="E36:F38" si="8">(C36-B36)/B36</f>
        <v>-6.9855059218912373E-3</v>
      </c>
      <c r="F36" s="36">
        <f t="shared" si="8"/>
        <v>-1.0585885953927605E-2</v>
      </c>
      <c r="G36" s="34">
        <f>SUM(G37:G38)</f>
        <v>408.33060008300004</v>
      </c>
      <c r="H36" s="34">
        <f>SUM(H37:H38)</f>
        <v>442.44702003999998</v>
      </c>
      <c r="I36" s="34">
        <f>SUM(I37:I38)</f>
        <v>402.931288182</v>
      </c>
      <c r="J36" s="35">
        <f t="shared" ref="J36:K38" si="9">(H36-G36)/G36</f>
        <v>8.3550975484240494E-2</v>
      </c>
      <c r="K36" s="36">
        <f t="shared" si="9"/>
        <v>-8.9311782130270675E-2</v>
      </c>
    </row>
    <row r="37" spans="1:11" x14ac:dyDescent="0.25">
      <c r="A37" s="37" t="s">
        <v>32</v>
      </c>
      <c r="B37" s="38">
        <v>16.160400313</v>
      </c>
      <c r="C37" s="38">
        <v>19.912320548</v>
      </c>
      <c r="D37" s="38">
        <v>22.212389483999999</v>
      </c>
      <c r="E37" s="39">
        <f t="shared" si="8"/>
        <v>0.23216753065094695</v>
      </c>
      <c r="F37" s="40">
        <f t="shared" si="8"/>
        <v>0.1155098387681901</v>
      </c>
      <c r="G37" s="38">
        <v>81.687779098000007</v>
      </c>
      <c r="H37" s="38">
        <v>83.274874100999995</v>
      </c>
      <c r="I37" s="38">
        <v>86.776406516999998</v>
      </c>
      <c r="J37" s="39">
        <f t="shared" si="9"/>
        <v>1.9428793639939282E-2</v>
      </c>
      <c r="K37" s="40">
        <f t="shared" si="9"/>
        <v>4.2047886037668063E-2</v>
      </c>
    </row>
    <row r="38" spans="1:11" x14ac:dyDescent="0.25">
      <c r="A38" s="37" t="s">
        <v>33</v>
      </c>
      <c r="B38" s="38">
        <v>663.33674163699993</v>
      </c>
      <c r="C38" s="38">
        <v>654.83819009299998</v>
      </c>
      <c r="D38" s="38">
        <v>645.39528920399994</v>
      </c>
      <c r="E38" s="39">
        <f t="shared" si="8"/>
        <v>-1.2811820920739294E-2</v>
      </c>
      <c r="F38" s="40">
        <f t="shared" si="8"/>
        <v>-1.4420204917582715E-2</v>
      </c>
      <c r="G38" s="38">
        <v>326.64282098500001</v>
      </c>
      <c r="H38" s="38">
        <v>359.17214593899996</v>
      </c>
      <c r="I38" s="38">
        <v>316.154881665</v>
      </c>
      <c r="J38" s="39">
        <f t="shared" si="9"/>
        <v>9.9586835724437203E-2</v>
      </c>
      <c r="K38" s="40">
        <f t="shared" si="9"/>
        <v>-0.11976781819073964</v>
      </c>
    </row>
    <row r="39" spans="1:11" x14ac:dyDescent="0.25">
      <c r="A39" s="37"/>
      <c r="B39" s="41"/>
      <c r="C39" s="41"/>
      <c r="D39" s="41"/>
      <c r="E39" s="39"/>
      <c r="F39" s="40"/>
      <c r="G39" s="41"/>
      <c r="H39" s="41"/>
      <c r="I39" s="41"/>
      <c r="J39" s="39"/>
      <c r="K39" s="40"/>
    </row>
    <row r="40" spans="1:11" x14ac:dyDescent="0.25">
      <c r="A40" s="33" t="s">
        <v>39</v>
      </c>
      <c r="B40" s="34">
        <f>SUM(B41:B42)</f>
        <v>9525.9261016219989</v>
      </c>
      <c r="C40" s="34">
        <f>SUM(C41:C42)</f>
        <v>9776.1651953190012</v>
      </c>
      <c r="D40" s="34">
        <f>SUM(D41:D42)</f>
        <v>10969.560153514001</v>
      </c>
      <c r="E40" s="35">
        <f t="shared" ref="E40:F42" si="10">(C40-B40)/B40</f>
        <v>2.6269266738736679E-2</v>
      </c>
      <c r="F40" s="36">
        <f t="shared" si="10"/>
        <v>0.12207188957551765</v>
      </c>
      <c r="G40" s="34">
        <f>SUM(G41:G42)</f>
        <v>9622.6549076390002</v>
      </c>
      <c r="H40" s="34">
        <f>SUM(H41:H42)</f>
        <v>11605.655139524999</v>
      </c>
      <c r="I40" s="34">
        <f>SUM(I41:I42)</f>
        <v>13038.418056991999</v>
      </c>
      <c r="J40" s="35">
        <f t="shared" ref="J40:K42" si="11">(H40-G40)/G40</f>
        <v>0.20607620775341146</v>
      </c>
      <c r="K40" s="36">
        <f t="shared" si="11"/>
        <v>0.12345385936787717</v>
      </c>
    </row>
    <row r="41" spans="1:11" x14ac:dyDescent="0.25">
      <c r="A41" s="37" t="s">
        <v>32</v>
      </c>
      <c r="B41" s="38">
        <f t="shared" ref="B41:D42" si="12">B45+B49</f>
        <v>708.70828790899998</v>
      </c>
      <c r="C41" s="38">
        <f t="shared" si="12"/>
        <v>739.16741771700003</v>
      </c>
      <c r="D41" s="38">
        <f t="shared" si="12"/>
        <v>795.13648164599999</v>
      </c>
      <c r="E41" s="39">
        <f t="shared" si="10"/>
        <v>4.2978373934172323E-2</v>
      </c>
      <c r="F41" s="40">
        <f t="shared" si="10"/>
        <v>7.5719062539128926E-2</v>
      </c>
      <c r="G41" s="38">
        <f t="shared" ref="G41:I42" si="13">G45+G49</f>
        <v>5298.3013618759996</v>
      </c>
      <c r="H41" s="38">
        <f t="shared" si="13"/>
        <v>6926.9483669009996</v>
      </c>
      <c r="I41" s="38">
        <f t="shared" si="13"/>
        <v>7725.8966696279995</v>
      </c>
      <c r="J41" s="39">
        <f t="shared" si="11"/>
        <v>0.30739040567679898</v>
      </c>
      <c r="K41" s="40">
        <f t="shared" si="11"/>
        <v>0.11533914509087584</v>
      </c>
    </row>
    <row r="42" spans="1:11" x14ac:dyDescent="0.25">
      <c r="A42" s="37" t="s">
        <v>33</v>
      </c>
      <c r="B42" s="38">
        <f t="shared" si="12"/>
        <v>8817.2178137129995</v>
      </c>
      <c r="C42" s="38">
        <f t="shared" si="12"/>
        <v>9036.9977776020005</v>
      </c>
      <c r="D42" s="38">
        <f t="shared" si="12"/>
        <v>10174.423671868</v>
      </c>
      <c r="E42" s="39">
        <f t="shared" si="10"/>
        <v>2.492622599695651E-2</v>
      </c>
      <c r="F42" s="40">
        <f t="shared" si="10"/>
        <v>0.12586324820009195</v>
      </c>
      <c r="G42" s="38">
        <f t="shared" si="13"/>
        <v>4324.3535457629996</v>
      </c>
      <c r="H42" s="38">
        <f t="shared" si="13"/>
        <v>4678.7067726240002</v>
      </c>
      <c r="I42" s="38">
        <f t="shared" si="13"/>
        <v>5312.5213873640005</v>
      </c>
      <c r="J42" s="39">
        <f t="shared" si="11"/>
        <v>8.1943629980993526E-2</v>
      </c>
      <c r="K42" s="40">
        <f t="shared" si="11"/>
        <v>0.13546790716797422</v>
      </c>
    </row>
    <row r="43" spans="1:11" x14ac:dyDescent="0.25">
      <c r="A43" s="37"/>
      <c r="B43" s="41"/>
      <c r="C43" s="41"/>
      <c r="D43" s="41"/>
      <c r="E43" s="39"/>
      <c r="F43" s="40"/>
      <c r="G43" s="41"/>
      <c r="H43" s="41"/>
      <c r="I43" s="41"/>
      <c r="J43" s="39"/>
      <c r="K43" s="40"/>
    </row>
    <row r="44" spans="1:11" x14ac:dyDescent="0.25">
      <c r="A44" s="33" t="s">
        <v>40</v>
      </c>
      <c r="B44" s="34">
        <f>SUM(B45:B46)</f>
        <v>3813.3543191910003</v>
      </c>
      <c r="C44" s="34">
        <f>SUM(C45:C46)</f>
        <v>3882.7573021819999</v>
      </c>
      <c r="D44" s="34">
        <f>SUM(D45:D46)</f>
        <v>4005.800700621</v>
      </c>
      <c r="E44" s="35">
        <f t="shared" ref="E44:F46" si="14">(C44-B44)/B44</f>
        <v>1.8199982792504676E-2</v>
      </c>
      <c r="F44" s="36">
        <f t="shared" si="14"/>
        <v>3.1689695971945826E-2</v>
      </c>
      <c r="G44" s="34">
        <f>SUM(G45:G46)</f>
        <v>6166.221809701</v>
      </c>
      <c r="H44" s="34">
        <f>SUM(H45:H46)</f>
        <v>7624.2112266799995</v>
      </c>
      <c r="I44" s="34">
        <f>SUM(I45:I46)</f>
        <v>8585.1839179669987</v>
      </c>
      <c r="J44" s="35">
        <f t="shared" ref="J44:K46" si="15">(H44-G44)/G44</f>
        <v>0.23644777336508066</v>
      </c>
      <c r="K44" s="36">
        <f t="shared" si="15"/>
        <v>0.12604224394048688</v>
      </c>
    </row>
    <row r="45" spans="1:11" x14ac:dyDescent="0.25">
      <c r="A45" s="37" t="s">
        <v>32</v>
      </c>
      <c r="B45" s="38">
        <v>628.32867026899999</v>
      </c>
      <c r="C45" s="38">
        <v>630.24961305900001</v>
      </c>
      <c r="D45" s="38">
        <v>655.991349657</v>
      </c>
      <c r="E45" s="39">
        <f t="shared" si="14"/>
        <v>3.0572260679711345E-3</v>
      </c>
      <c r="F45" s="40">
        <f t="shared" si="14"/>
        <v>4.0843716623734302E-2</v>
      </c>
      <c r="G45" s="38">
        <v>4233.0334717249998</v>
      </c>
      <c r="H45" s="38">
        <v>5444.3698565499999</v>
      </c>
      <c r="I45" s="38">
        <v>6213.4047422559997</v>
      </c>
      <c r="J45" s="39">
        <f t="shared" si="15"/>
        <v>0.28616272300142465</v>
      </c>
      <c r="K45" s="40">
        <f t="shared" si="15"/>
        <v>0.14125324068143372</v>
      </c>
    </row>
    <row r="46" spans="1:11" x14ac:dyDescent="0.25">
      <c r="A46" s="37" t="s">
        <v>33</v>
      </c>
      <c r="B46" s="38">
        <v>3185.0256489220001</v>
      </c>
      <c r="C46" s="38">
        <v>3252.5076891230001</v>
      </c>
      <c r="D46" s="38">
        <v>3349.8093509639998</v>
      </c>
      <c r="E46" s="39">
        <f t="shared" si="14"/>
        <v>2.1187283130306944E-2</v>
      </c>
      <c r="F46" s="40">
        <f t="shared" si="14"/>
        <v>2.9915889873648828E-2</v>
      </c>
      <c r="G46" s="38">
        <v>1933.188337976</v>
      </c>
      <c r="H46" s="38">
        <v>2179.8413701300001</v>
      </c>
      <c r="I46" s="38">
        <v>2371.7791757109999</v>
      </c>
      <c r="J46" s="39">
        <f t="shared" si="15"/>
        <v>0.12758872341028071</v>
      </c>
      <c r="K46" s="40">
        <f t="shared" si="15"/>
        <v>8.8051272083873297E-2</v>
      </c>
    </row>
    <row r="47" spans="1:11" x14ac:dyDescent="0.25">
      <c r="A47" s="37"/>
      <c r="B47" s="41"/>
      <c r="C47" s="41"/>
      <c r="D47" s="41"/>
      <c r="E47" s="39"/>
      <c r="F47" s="40"/>
      <c r="G47" s="41"/>
      <c r="H47" s="41"/>
      <c r="I47" s="41"/>
      <c r="J47" s="39"/>
      <c r="K47" s="40"/>
    </row>
    <row r="48" spans="1:11" x14ac:dyDescent="0.25">
      <c r="A48" s="33" t="s">
        <v>41</v>
      </c>
      <c r="B48" s="34">
        <f>SUM(B49:B50)</f>
        <v>5712.5717824310004</v>
      </c>
      <c r="C48" s="34">
        <f>SUM(C49:C50)</f>
        <v>5893.4078931370004</v>
      </c>
      <c r="D48" s="34">
        <f>SUM(D49:D50)</f>
        <v>6963.7594528930003</v>
      </c>
      <c r="E48" s="35">
        <f t="shared" ref="E48:F50" si="16">(C48-B48)/B48</f>
        <v>3.1655814157497499E-2</v>
      </c>
      <c r="F48" s="36">
        <f t="shared" si="16"/>
        <v>0.1816184420227297</v>
      </c>
      <c r="G48" s="34">
        <f>SUM(G49:G50)</f>
        <v>3456.4330979380002</v>
      </c>
      <c r="H48" s="34">
        <f>SUM(H49:H50)</f>
        <v>3981.4439128449994</v>
      </c>
      <c r="I48" s="34">
        <f>SUM(I49:I50)</f>
        <v>4453.2341390250003</v>
      </c>
      <c r="J48" s="35">
        <f t="shared" ref="J48:K50" si="17">(H48-G48)/G48</f>
        <v>0.15189381655331455</v>
      </c>
      <c r="K48" s="36">
        <f t="shared" si="17"/>
        <v>0.11849726795294128</v>
      </c>
    </row>
    <row r="49" spans="1:11" x14ac:dyDescent="0.25">
      <c r="A49" s="37" t="s">
        <v>32</v>
      </c>
      <c r="B49" s="38">
        <v>80.379617640000006</v>
      </c>
      <c r="C49" s="38">
        <v>108.91780465799999</v>
      </c>
      <c r="D49" s="38">
        <v>139.14513198899999</v>
      </c>
      <c r="E49" s="39">
        <f t="shared" si="16"/>
        <v>0.35504258238469505</v>
      </c>
      <c r="F49" s="40">
        <f t="shared" si="16"/>
        <v>0.27752420667964506</v>
      </c>
      <c r="G49" s="38">
        <v>1065.2678901510001</v>
      </c>
      <c r="H49" s="38">
        <v>1482.578510351</v>
      </c>
      <c r="I49" s="38">
        <v>1512.491927372</v>
      </c>
      <c r="J49" s="39">
        <f t="shared" si="17"/>
        <v>0.39174241902743051</v>
      </c>
      <c r="K49" s="40">
        <f t="shared" si="17"/>
        <v>2.0176615816398145E-2</v>
      </c>
    </row>
    <row r="50" spans="1:11" x14ac:dyDescent="0.25">
      <c r="A50" s="37" t="s">
        <v>33</v>
      </c>
      <c r="B50" s="38">
        <v>5632.1921647910003</v>
      </c>
      <c r="C50" s="38">
        <v>5784.4900884790004</v>
      </c>
      <c r="D50" s="38">
        <v>6824.6143209040001</v>
      </c>
      <c r="E50" s="39">
        <f t="shared" si="16"/>
        <v>2.7040612115487285E-2</v>
      </c>
      <c r="F50" s="40">
        <f t="shared" si="16"/>
        <v>0.1798126051761452</v>
      </c>
      <c r="G50" s="38">
        <v>2391.1652077869999</v>
      </c>
      <c r="H50" s="38">
        <v>2498.8654024939997</v>
      </c>
      <c r="I50" s="38">
        <v>2940.7422116530001</v>
      </c>
      <c r="J50" s="39">
        <f t="shared" si="17"/>
        <v>4.5040883982531386E-2</v>
      </c>
      <c r="K50" s="40">
        <f t="shared" si="17"/>
        <v>0.17683097645754911</v>
      </c>
    </row>
    <row r="51" spans="1:11" x14ac:dyDescent="0.25">
      <c r="A51" s="37"/>
      <c r="B51" s="41"/>
      <c r="C51" s="41"/>
      <c r="D51" s="41"/>
      <c r="E51" s="39"/>
      <c r="F51" s="40"/>
      <c r="G51" s="41"/>
      <c r="H51" s="41"/>
      <c r="I51" s="41"/>
      <c r="J51" s="39"/>
      <c r="K51" s="40"/>
    </row>
    <row r="52" spans="1:11" x14ac:dyDescent="0.25">
      <c r="A52" s="33" t="s">
        <v>42</v>
      </c>
      <c r="B52" s="34">
        <f>SUM(B53:B54)</f>
        <v>2150.432214083</v>
      </c>
      <c r="C52" s="34">
        <f>SUM(C53:C54)</f>
        <v>2493.1193784269999</v>
      </c>
      <c r="D52" s="34">
        <f>SUM(D53:D54)</f>
        <v>2556.0806605790003</v>
      </c>
      <c r="E52" s="35">
        <f t="shared" ref="E52:F54" si="18">(C52-B52)/B52</f>
        <v>0.1593573431888578</v>
      </c>
      <c r="F52" s="36">
        <f t="shared" si="18"/>
        <v>2.5254018197766764E-2</v>
      </c>
      <c r="G52" s="34">
        <f>SUM(G53:G54)</f>
        <v>4844.5513432900007</v>
      </c>
      <c r="H52" s="34">
        <f>SUM(H53:H54)</f>
        <v>5194.6357498699999</v>
      </c>
      <c r="I52" s="34">
        <f>SUM(I53:I54)</f>
        <v>5119.6128411990003</v>
      </c>
      <c r="J52" s="35">
        <f t="shared" ref="J52:K54" si="19">(H52-G52)/G52</f>
        <v>7.2263535211550087E-2</v>
      </c>
      <c r="K52" s="36">
        <f t="shared" si="19"/>
        <v>-1.4442381002917703E-2</v>
      </c>
    </row>
    <row r="53" spans="1:11" x14ac:dyDescent="0.25">
      <c r="A53" s="37" t="s">
        <v>32</v>
      </c>
      <c r="B53" s="38">
        <v>674.98611518899997</v>
      </c>
      <c r="C53" s="38">
        <v>696.69147191800005</v>
      </c>
      <c r="D53" s="38">
        <v>642.59950117300002</v>
      </c>
      <c r="E53" s="39">
        <f t="shared" si="18"/>
        <v>3.2156745510124235E-2</v>
      </c>
      <c r="F53" s="40">
        <f t="shared" si="18"/>
        <v>-7.7641212682113325E-2</v>
      </c>
      <c r="G53" s="38">
        <v>3301.4566480120002</v>
      </c>
      <c r="H53" s="38">
        <v>3658.5775914290002</v>
      </c>
      <c r="I53" s="38">
        <v>3579.4688437770001</v>
      </c>
      <c r="J53" s="39">
        <f t="shared" si="19"/>
        <v>0.10817072022800706</v>
      </c>
      <c r="K53" s="40">
        <f t="shared" si="19"/>
        <v>-2.1622815336028212E-2</v>
      </c>
    </row>
    <row r="54" spans="1:11" x14ac:dyDescent="0.25">
      <c r="A54" s="37" t="s">
        <v>33</v>
      </c>
      <c r="B54" s="38">
        <v>1475.446098894</v>
      </c>
      <c r="C54" s="38">
        <v>1796.427906509</v>
      </c>
      <c r="D54" s="38">
        <v>1913.4811594060002</v>
      </c>
      <c r="E54" s="39">
        <f t="shared" si="18"/>
        <v>0.21754898932303196</v>
      </c>
      <c r="F54" s="40">
        <f t="shared" si="18"/>
        <v>6.515889252938066E-2</v>
      </c>
      <c r="G54" s="38">
        <v>1543.094695278</v>
      </c>
      <c r="H54" s="38">
        <v>1536.0581584409999</v>
      </c>
      <c r="I54" s="38">
        <v>1540.143997422</v>
      </c>
      <c r="J54" s="39">
        <f t="shared" si="19"/>
        <v>-4.5600162184034993E-3</v>
      </c>
      <c r="K54" s="40">
        <f t="shared" si="19"/>
        <v>2.6599507046965688E-3</v>
      </c>
    </row>
    <row r="55" spans="1:11" x14ac:dyDescent="0.25">
      <c r="A55" s="33"/>
      <c r="B55" s="34"/>
      <c r="C55" s="34"/>
      <c r="D55" s="34"/>
      <c r="E55" s="35"/>
      <c r="F55" s="36"/>
      <c r="G55" s="34"/>
      <c r="H55" s="34"/>
      <c r="I55" s="34"/>
      <c r="J55" s="42"/>
      <c r="K55" s="43"/>
    </row>
    <row r="56" spans="1:11" x14ac:dyDescent="0.25">
      <c r="A56" s="33" t="s">
        <v>43</v>
      </c>
      <c r="B56" s="34">
        <f t="shared" ref="B56:D58" si="20">B52+B40+B28+B24+B20+B16</f>
        <v>21245.191915797997</v>
      </c>
      <c r="C56" s="34">
        <f t="shared" si="20"/>
        <v>20725.163681057002</v>
      </c>
      <c r="D56" s="34">
        <f t="shared" si="20"/>
        <v>22693.841184807003</v>
      </c>
      <c r="E56" s="35">
        <f t="shared" ref="E56:F58" si="21">(C56-B56)/B56</f>
        <v>-2.4477455266210181E-2</v>
      </c>
      <c r="F56" s="36">
        <f t="shared" si="21"/>
        <v>9.4989720421334536E-2</v>
      </c>
      <c r="G56" s="34">
        <f t="shared" ref="G56:I58" si="22">G52+G40+G28+G24+G20+G16</f>
        <v>25979.982646700002</v>
      </c>
      <c r="H56" s="34">
        <f t="shared" si="22"/>
        <v>28018.123030982002</v>
      </c>
      <c r="I56" s="34">
        <f t="shared" si="22"/>
        <v>30222.655281949996</v>
      </c>
      <c r="J56" s="35">
        <f t="shared" ref="J56:K58" si="23">(H56-G56)/G56</f>
        <v>7.8450413612608252E-2</v>
      </c>
      <c r="K56" s="36">
        <f t="shared" si="23"/>
        <v>7.8682367428048489E-2</v>
      </c>
    </row>
    <row r="57" spans="1:11" x14ac:dyDescent="0.25">
      <c r="A57" s="44" t="s">
        <v>32</v>
      </c>
      <c r="B57" s="41">
        <f t="shared" si="20"/>
        <v>7081.8571239269995</v>
      </c>
      <c r="C57" s="41">
        <f t="shared" si="20"/>
        <v>5969.8883236850006</v>
      </c>
      <c r="D57" s="41">
        <f t="shared" si="20"/>
        <v>6711.5827934190002</v>
      </c>
      <c r="E57" s="39">
        <f t="shared" si="21"/>
        <v>-0.1570165538196279</v>
      </c>
      <c r="F57" s="40">
        <f t="shared" si="21"/>
        <v>0.1242392536542757</v>
      </c>
      <c r="G57" s="41">
        <f t="shared" si="22"/>
        <v>17694.318347742999</v>
      </c>
      <c r="H57" s="41">
        <f t="shared" si="22"/>
        <v>19346.179033805001</v>
      </c>
      <c r="I57" s="41">
        <f t="shared" si="22"/>
        <v>20967.857007774997</v>
      </c>
      <c r="J57" s="39">
        <f t="shared" si="23"/>
        <v>9.3355429330381934E-2</v>
      </c>
      <c r="K57" s="40">
        <f t="shared" si="23"/>
        <v>8.3824199659080931E-2</v>
      </c>
    </row>
    <row r="58" spans="1:11" x14ac:dyDescent="0.25">
      <c r="A58" s="44" t="s">
        <v>33</v>
      </c>
      <c r="B58" s="41">
        <f t="shared" si="20"/>
        <v>14163.334791871001</v>
      </c>
      <c r="C58" s="41">
        <f t="shared" si="20"/>
        <v>14755.275357371998</v>
      </c>
      <c r="D58" s="41">
        <f t="shared" si="20"/>
        <v>15982.258391388001</v>
      </c>
      <c r="E58" s="39">
        <f t="shared" si="21"/>
        <v>4.1793869466443742E-2</v>
      </c>
      <c r="F58" s="40">
        <f t="shared" si="21"/>
        <v>8.3155549747364069E-2</v>
      </c>
      <c r="G58" s="41">
        <f t="shared" si="22"/>
        <v>8285.6642989569991</v>
      </c>
      <c r="H58" s="41">
        <f t="shared" si="22"/>
        <v>8671.9439971770007</v>
      </c>
      <c r="I58" s="41">
        <f t="shared" si="22"/>
        <v>9254.7982741750002</v>
      </c>
      <c r="J58" s="39">
        <f t="shared" si="23"/>
        <v>4.6620244832828499E-2</v>
      </c>
      <c r="K58" s="40">
        <f t="shared" si="23"/>
        <v>6.7211489971307173E-2</v>
      </c>
    </row>
    <row r="59" spans="1:11" ht="15.75" thickBot="1" x14ac:dyDescent="0.3">
      <c r="A59" s="45"/>
      <c r="B59" s="46"/>
      <c r="C59" s="46"/>
      <c r="D59" s="46"/>
      <c r="E59" s="46"/>
      <c r="F59" s="47"/>
      <c r="G59" s="46"/>
      <c r="H59" s="46"/>
      <c r="I59" s="46"/>
      <c r="J59" s="46"/>
      <c r="K59" s="48"/>
    </row>
    <row r="60" spans="1:11" x14ac:dyDescent="0.25">
      <c r="A60" s="49"/>
      <c r="B60" s="1"/>
      <c r="C60" s="1"/>
      <c r="D60" s="1"/>
      <c r="E60" s="1"/>
      <c r="F60" s="1"/>
      <c r="G60" s="1"/>
      <c r="H60" s="1"/>
      <c r="I60" s="1"/>
      <c r="J60" s="1"/>
      <c r="K60" s="50"/>
    </row>
    <row r="61" spans="1:11" ht="15.75" thickBot="1" x14ac:dyDescent="0.3">
      <c r="A61" s="49"/>
      <c r="B61" s="46"/>
      <c r="C61" s="46"/>
      <c r="D61" s="46"/>
      <c r="E61" s="1"/>
      <c r="F61" s="51"/>
      <c r="G61" s="51"/>
      <c r="H61" s="51"/>
      <c r="I61" s="51"/>
      <c r="J61" s="2"/>
      <c r="K61" s="2"/>
    </row>
    <row r="62" spans="1:11" ht="15.75" thickBot="1" x14ac:dyDescent="0.3">
      <c r="A62" s="49"/>
      <c r="B62" s="52" t="s">
        <v>28</v>
      </c>
      <c r="C62" s="52" t="s">
        <v>29</v>
      </c>
      <c r="D62" s="52" t="s">
        <v>30</v>
      </c>
      <c r="E62" s="53"/>
      <c r="F62" s="51"/>
      <c r="G62" s="51"/>
      <c r="H62" s="51"/>
      <c r="I62" s="51"/>
      <c r="J62" s="2"/>
      <c r="K62" s="2"/>
    </row>
    <row r="63" spans="1:11" x14ac:dyDescent="0.25">
      <c r="A63" s="54" t="s">
        <v>44</v>
      </c>
      <c r="B63" s="55">
        <f>B56-G56</f>
        <v>-4734.7907309020047</v>
      </c>
      <c r="C63" s="55">
        <f t="shared" ref="C63:D65" si="24">C56-H56</f>
        <v>-7292.9593499250004</v>
      </c>
      <c r="D63" s="56">
        <f t="shared" si="24"/>
        <v>-7528.814097142993</v>
      </c>
      <c r="E63" s="53"/>
      <c r="F63" s="51"/>
      <c r="G63" s="51"/>
      <c r="H63" s="51"/>
      <c r="I63" s="51"/>
      <c r="J63" s="51"/>
      <c r="K63" s="51"/>
    </row>
    <row r="64" spans="1:11" x14ac:dyDescent="0.25">
      <c r="A64" s="44" t="s">
        <v>32</v>
      </c>
      <c r="B64" s="55">
        <f>B57-G57</f>
        <v>-10612.461223816001</v>
      </c>
      <c r="C64" s="55">
        <f t="shared" si="24"/>
        <v>-13376.29071012</v>
      </c>
      <c r="D64" s="57">
        <f t="shared" si="24"/>
        <v>-14256.274214355997</v>
      </c>
      <c r="E64" s="53"/>
      <c r="F64" s="51"/>
      <c r="G64" s="51"/>
      <c r="H64" s="51"/>
      <c r="I64" s="51"/>
      <c r="J64" s="51"/>
      <c r="K64" s="51"/>
    </row>
    <row r="65" spans="1:11" x14ac:dyDescent="0.25">
      <c r="A65" s="44" t="s">
        <v>33</v>
      </c>
      <c r="B65" s="55">
        <f>B58-G58</f>
        <v>5877.6704929140014</v>
      </c>
      <c r="C65" s="55">
        <f t="shared" si="24"/>
        <v>6083.3313601949976</v>
      </c>
      <c r="D65" s="57">
        <f t="shared" si="24"/>
        <v>6727.4601172130006</v>
      </c>
      <c r="E65" s="53"/>
      <c r="F65" s="51"/>
      <c r="G65" s="51"/>
      <c r="H65" s="51"/>
      <c r="I65" s="51"/>
      <c r="J65" s="51"/>
      <c r="K65" s="51"/>
    </row>
    <row r="66" spans="1:11" x14ac:dyDescent="0.25">
      <c r="A66" s="44"/>
      <c r="B66" s="55"/>
      <c r="C66" s="55"/>
      <c r="D66" s="57"/>
      <c r="E66" s="53"/>
      <c r="F66" s="51"/>
      <c r="G66" s="51"/>
      <c r="H66" s="51"/>
      <c r="I66" s="51"/>
      <c r="J66" s="51"/>
      <c r="K66" s="51"/>
    </row>
    <row r="67" spans="1:11" x14ac:dyDescent="0.25">
      <c r="A67" s="33" t="s">
        <v>45</v>
      </c>
      <c r="B67" s="58">
        <f>B56/G56</f>
        <v>0.81775235205927199</v>
      </c>
      <c r="C67" s="58">
        <f t="shared" ref="C67:D69" si="25">C56/H56</f>
        <v>0.73970564188541255</v>
      </c>
      <c r="D67" s="59">
        <f>D56/I56</f>
        <v>0.75088839723359913</v>
      </c>
      <c r="E67" s="53"/>
      <c r="F67" s="51"/>
      <c r="G67" s="51"/>
      <c r="H67" s="51"/>
      <c r="I67" s="51"/>
      <c r="J67" s="51"/>
      <c r="K67" s="51"/>
    </row>
    <row r="68" spans="1:11" x14ac:dyDescent="0.25">
      <c r="A68" s="44" t="s">
        <v>32</v>
      </c>
      <c r="B68" s="58">
        <f>B57/G57</f>
        <v>0.40023339609634223</v>
      </c>
      <c r="C68" s="58">
        <f t="shared" si="25"/>
        <v>0.30858229489416883</v>
      </c>
      <c r="D68" s="59">
        <f t="shared" si="25"/>
        <v>0.32008911501687121</v>
      </c>
      <c r="E68" s="53"/>
      <c r="F68" s="51"/>
      <c r="G68" s="51"/>
      <c r="H68" s="51"/>
      <c r="I68" s="51"/>
      <c r="J68" s="51"/>
      <c r="K68" s="51"/>
    </row>
    <row r="69" spans="1:11" ht="15.75" thickBot="1" x14ac:dyDescent="0.3">
      <c r="A69" s="60" t="s">
        <v>33</v>
      </c>
      <c r="B69" s="61">
        <f>B58/G58</f>
        <v>1.7093783046042408</v>
      </c>
      <c r="C69" s="61">
        <f t="shared" si="25"/>
        <v>1.7014956925662019</v>
      </c>
      <c r="D69" s="62">
        <f t="shared" si="25"/>
        <v>1.7269159108508723</v>
      </c>
      <c r="E69" s="53"/>
      <c r="F69" s="51"/>
      <c r="G69" s="51"/>
      <c r="H69" s="51"/>
      <c r="I69" s="51"/>
      <c r="J69" s="51"/>
      <c r="K69" s="51"/>
    </row>
    <row r="70" spans="1:11" x14ac:dyDescent="0.25">
      <c r="F70" s="51"/>
      <c r="G70" s="51"/>
      <c r="H70" s="51"/>
      <c r="I70" s="51"/>
      <c r="J70" s="2"/>
      <c r="K70" s="2"/>
    </row>
  </sheetData>
  <mergeCells count="8">
    <mergeCell ref="A8:K8"/>
    <mergeCell ref="A10:K10"/>
    <mergeCell ref="B12:F12"/>
    <mergeCell ref="G12:K12"/>
    <mergeCell ref="B13:D13"/>
    <mergeCell ref="E13:F13"/>
    <mergeCell ref="G13:I13"/>
    <mergeCell ref="J13:K1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3BEFA-E95F-4331-A882-E2FBB5C0BD95}">
  <dimension ref="A1:L54"/>
  <sheetViews>
    <sheetView workbookViewId="0">
      <selection activeCell="O28" sqref="O28"/>
    </sheetView>
  </sheetViews>
  <sheetFormatPr baseColWidth="10" defaultRowHeight="15" x14ac:dyDescent="0.25"/>
  <cols>
    <col min="1" max="1" width="34.7109375" customWidth="1"/>
  </cols>
  <sheetData>
    <row r="1" spans="1:12" x14ac:dyDescent="0.25">
      <c r="A1" s="63"/>
    </row>
    <row r="2" spans="1:12" x14ac:dyDescent="0.25">
      <c r="A2" s="63"/>
    </row>
    <row r="3" spans="1:12" x14ac:dyDescent="0.25">
      <c r="A3" s="63"/>
    </row>
    <row r="4" spans="1:12" x14ac:dyDescent="0.25">
      <c r="A4" s="63"/>
    </row>
    <row r="5" spans="1:12" x14ac:dyDescent="0.25">
      <c r="A5" s="63"/>
    </row>
    <row r="6" spans="1:12" x14ac:dyDescent="0.25">
      <c r="A6" s="63"/>
    </row>
    <row r="7" spans="1:12" x14ac:dyDescent="0.25">
      <c r="A7" s="143" t="s">
        <v>46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2" x14ac:dyDescent="0.25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</row>
    <row r="9" spans="1:12" ht="15.75" x14ac:dyDescent="0.25">
      <c r="A9" s="144" t="s">
        <v>47</v>
      </c>
      <c r="B9" s="144"/>
      <c r="C9" s="144"/>
      <c r="D9" s="144"/>
      <c r="E9" s="144"/>
      <c r="F9" s="144"/>
      <c r="G9" s="144"/>
      <c r="H9" s="144"/>
      <c r="I9" s="144"/>
      <c r="J9" s="144"/>
      <c r="K9" s="144"/>
    </row>
    <row r="10" spans="1:12" ht="15.75" x14ac:dyDescent="0.25">
      <c r="A10" s="64"/>
      <c r="B10" s="64"/>
      <c r="C10" s="23"/>
      <c r="D10" s="64"/>
      <c r="E10" s="64"/>
      <c r="F10" s="23"/>
      <c r="G10" s="23"/>
      <c r="H10" s="23"/>
      <c r="I10" s="65"/>
      <c r="J10" s="65"/>
      <c r="K10" s="65"/>
      <c r="L10" s="65"/>
    </row>
    <row r="11" spans="1:12" ht="15.75" thickBot="1" x14ac:dyDescent="0.3">
      <c r="A11" s="49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</row>
    <row r="12" spans="1:12" ht="15.75" thickBot="1" x14ac:dyDescent="0.3">
      <c r="A12" s="66" t="s">
        <v>23</v>
      </c>
      <c r="B12" s="145" t="s">
        <v>48</v>
      </c>
      <c r="C12" s="146"/>
      <c r="D12" s="146"/>
      <c r="E12" s="146"/>
      <c r="F12" s="147"/>
      <c r="G12" s="145" t="s">
        <v>25</v>
      </c>
      <c r="H12" s="146"/>
      <c r="I12" s="146"/>
      <c r="J12" s="146"/>
      <c r="K12" s="147"/>
      <c r="L12" s="67"/>
    </row>
    <row r="13" spans="1:12" ht="15.75" thickBot="1" x14ac:dyDescent="0.3">
      <c r="A13" s="68"/>
      <c r="B13" s="69"/>
      <c r="C13" s="70" t="s">
        <v>26</v>
      </c>
      <c r="D13" s="71"/>
      <c r="E13" s="72" t="s">
        <v>49</v>
      </c>
      <c r="F13" s="72"/>
      <c r="G13" s="69"/>
      <c r="H13" s="70" t="s">
        <v>26</v>
      </c>
      <c r="I13" s="71"/>
      <c r="J13" s="73" t="s">
        <v>49</v>
      </c>
      <c r="K13" s="72"/>
      <c r="L13" s="74"/>
    </row>
    <row r="14" spans="1:12" ht="15.75" thickBot="1" x14ac:dyDescent="0.3">
      <c r="A14" s="68"/>
      <c r="B14" s="75" t="s">
        <v>50</v>
      </c>
      <c r="C14" s="76" t="s">
        <v>51</v>
      </c>
      <c r="D14" s="76" t="s">
        <v>52</v>
      </c>
      <c r="E14" s="77" t="s">
        <v>53</v>
      </c>
      <c r="F14" s="77" t="s">
        <v>54</v>
      </c>
      <c r="G14" s="75" t="s">
        <v>50</v>
      </c>
      <c r="H14" s="76" t="s">
        <v>51</v>
      </c>
      <c r="I14" s="76" t="s">
        <v>52</v>
      </c>
      <c r="J14" s="77" t="s">
        <v>53</v>
      </c>
      <c r="K14" s="77" t="s">
        <v>54</v>
      </c>
      <c r="L14" s="78"/>
    </row>
    <row r="15" spans="1:12" x14ac:dyDescent="0.25">
      <c r="A15" s="79"/>
      <c r="B15" s="29"/>
      <c r="C15" s="29"/>
      <c r="D15" s="29"/>
      <c r="E15" s="30"/>
      <c r="F15" s="31"/>
      <c r="G15" s="29"/>
      <c r="H15" s="29"/>
      <c r="I15" s="29"/>
      <c r="J15" s="30"/>
      <c r="K15" s="31"/>
      <c r="L15" s="30"/>
    </row>
    <row r="16" spans="1:12" x14ac:dyDescent="0.25">
      <c r="A16" s="33" t="s">
        <v>55</v>
      </c>
      <c r="B16" s="80">
        <f>SUM(B17:B18)</f>
        <v>3079.5321103169999</v>
      </c>
      <c r="C16" s="80">
        <f>SUM(C17:C18)</f>
        <v>2289.6683821910001</v>
      </c>
      <c r="D16" s="80">
        <f>SUM(D17:D18)</f>
        <v>3126.5475157730002</v>
      </c>
      <c r="E16" s="81">
        <f t="shared" ref="E16:F18" si="0">(C16-B16)/B16</f>
        <v>-0.2564882260781795</v>
      </c>
      <c r="F16" s="82">
        <f t="shared" si="0"/>
        <v>0.36550233216793798</v>
      </c>
      <c r="G16" s="80">
        <f>SUM(G17:G18)</f>
        <v>1685.449938323</v>
      </c>
      <c r="H16" s="80">
        <f>SUM(H17:H18)</f>
        <v>1540.9986726979998</v>
      </c>
      <c r="I16" s="80">
        <f>SUM(I17:I18)</f>
        <v>2192.7792308450003</v>
      </c>
      <c r="J16" s="81">
        <f t="shared" ref="J16:K18" si="1">(H16-G16)/G16</f>
        <v>-8.5704868676626023E-2</v>
      </c>
      <c r="K16" s="82">
        <f t="shared" si="1"/>
        <v>0.42295984396005665</v>
      </c>
      <c r="L16" s="81"/>
    </row>
    <row r="17" spans="1:12" x14ac:dyDescent="0.25">
      <c r="A17" s="44" t="s">
        <v>32</v>
      </c>
      <c r="B17" s="55">
        <v>3057.8899516689999</v>
      </c>
      <c r="C17" s="55">
        <v>2267.1358386719999</v>
      </c>
      <c r="D17" s="55">
        <v>3107.8771876410001</v>
      </c>
      <c r="E17" s="81">
        <f t="shared" si="0"/>
        <v>-0.25859469290757359</v>
      </c>
      <c r="F17" s="82">
        <f t="shared" si="0"/>
        <v>0.37083854201761191</v>
      </c>
      <c r="G17" s="55">
        <v>1577.3015969620001</v>
      </c>
      <c r="H17" s="55">
        <v>1465.1753242489999</v>
      </c>
      <c r="I17" s="55">
        <v>2137.893485174</v>
      </c>
      <c r="J17" s="83">
        <f t="shared" si="1"/>
        <v>-7.1087402009205908E-2</v>
      </c>
      <c r="K17" s="84">
        <f t="shared" si="1"/>
        <v>0.45913833641022656</v>
      </c>
      <c r="L17" s="83"/>
    </row>
    <row r="18" spans="1:12" x14ac:dyDescent="0.25">
      <c r="A18" s="44" t="s">
        <v>33</v>
      </c>
      <c r="B18" s="55">
        <v>21.642158647999999</v>
      </c>
      <c r="C18" s="55">
        <v>22.532543519000001</v>
      </c>
      <c r="D18" s="55">
        <v>18.670328131999998</v>
      </c>
      <c r="E18" s="81">
        <f t="shared" si="0"/>
        <v>4.1141222808764713E-2</v>
      </c>
      <c r="F18" s="82">
        <f t="shared" si="0"/>
        <v>-0.17140609908256857</v>
      </c>
      <c r="G18" s="55">
        <v>108.14834136100001</v>
      </c>
      <c r="H18" s="55">
        <v>75.823348449000008</v>
      </c>
      <c r="I18" s="55">
        <v>54.885745671000002</v>
      </c>
      <c r="J18" s="83">
        <f t="shared" si="1"/>
        <v>-0.29889494841255976</v>
      </c>
      <c r="K18" s="84">
        <f t="shared" si="1"/>
        <v>-0.27613661499113257</v>
      </c>
      <c r="L18" s="83"/>
    </row>
    <row r="19" spans="1:12" x14ac:dyDescent="0.25">
      <c r="A19" s="79"/>
      <c r="B19" s="80"/>
      <c r="C19" s="80"/>
      <c r="D19" s="80"/>
      <c r="E19" s="85"/>
      <c r="F19" s="86"/>
      <c r="G19" s="80"/>
      <c r="H19" s="80"/>
      <c r="I19" s="80"/>
      <c r="J19" s="87"/>
      <c r="K19" s="88"/>
      <c r="L19" s="87"/>
    </row>
    <row r="20" spans="1:12" x14ac:dyDescent="0.25">
      <c r="A20" s="33" t="s">
        <v>56</v>
      </c>
      <c r="B20" s="80">
        <f>SUM(B21:B22)</f>
        <v>1209.1474322829999</v>
      </c>
      <c r="C20" s="80">
        <f>SUM(C21:C22)</f>
        <v>809.70675737900001</v>
      </c>
      <c r="D20" s="80">
        <f>SUM(D21:D22)</f>
        <v>914.89305396899999</v>
      </c>
      <c r="E20" s="81">
        <f>(C20-B20)/B20</f>
        <v>-0.33034902464277094</v>
      </c>
      <c r="F20" s="82">
        <f>(D20-C20)/C20</f>
        <v>0.12990665525688005</v>
      </c>
      <c r="G20" s="80">
        <f>SUM(G21:G22)</f>
        <v>5235.4670526709997</v>
      </c>
      <c r="H20" s="80">
        <f>SUM(H21:H22)</f>
        <v>4492.9671642900003</v>
      </c>
      <c r="I20" s="80">
        <f>SUM(I21:I22)</f>
        <v>5107.2802549449998</v>
      </c>
      <c r="J20" s="81">
        <f t="shared" ref="J20:K21" si="2">(H20-G20)/G20</f>
        <v>-0.1418211366648168</v>
      </c>
      <c r="K20" s="82">
        <f t="shared" si="2"/>
        <v>0.13672770536529755</v>
      </c>
      <c r="L20" s="81"/>
    </row>
    <row r="21" spans="1:12" x14ac:dyDescent="0.25">
      <c r="A21" s="44" t="s">
        <v>32</v>
      </c>
      <c r="B21" s="55">
        <v>1209.1474322829999</v>
      </c>
      <c r="C21" s="55">
        <v>809.70675737900001</v>
      </c>
      <c r="D21" s="55">
        <v>914.89305396899999</v>
      </c>
      <c r="E21" s="83">
        <f>(C21-B21)/B21</f>
        <v>-0.33034902464277094</v>
      </c>
      <c r="F21" s="84">
        <f>(D21-C21)/C21</f>
        <v>0.12990665525688005</v>
      </c>
      <c r="G21" s="55">
        <v>5235.4670526709997</v>
      </c>
      <c r="H21" s="55">
        <v>4492.9671642900003</v>
      </c>
      <c r="I21" s="55">
        <v>5107.2802549449998</v>
      </c>
      <c r="J21" s="83">
        <f t="shared" si="2"/>
        <v>-0.1418211366648168</v>
      </c>
      <c r="K21" s="84">
        <f t="shared" si="2"/>
        <v>0.13672770536529755</v>
      </c>
      <c r="L21" s="83"/>
    </row>
    <row r="22" spans="1:12" x14ac:dyDescent="0.25">
      <c r="A22" s="44" t="s">
        <v>33</v>
      </c>
      <c r="B22" s="55">
        <v>0</v>
      </c>
      <c r="C22" s="55">
        <v>0</v>
      </c>
      <c r="D22" s="55">
        <v>0</v>
      </c>
      <c r="E22" s="83" t="s">
        <v>57</v>
      </c>
      <c r="F22" s="84" t="s">
        <v>57</v>
      </c>
      <c r="G22" s="55">
        <v>0</v>
      </c>
      <c r="H22" s="55">
        <v>0</v>
      </c>
      <c r="I22" s="55">
        <v>0</v>
      </c>
      <c r="J22" s="83" t="s">
        <v>57</v>
      </c>
      <c r="K22" s="84" t="s">
        <v>57</v>
      </c>
      <c r="L22" s="83"/>
    </row>
    <row r="23" spans="1:12" x14ac:dyDescent="0.25">
      <c r="A23" s="79"/>
      <c r="B23" s="80"/>
      <c r="C23" s="80"/>
      <c r="D23" s="80"/>
      <c r="E23" s="85"/>
      <c r="F23" s="86"/>
      <c r="G23" s="80"/>
      <c r="H23" s="80"/>
      <c r="I23" s="80"/>
      <c r="J23" s="87"/>
      <c r="K23" s="88"/>
      <c r="L23" s="87"/>
    </row>
    <row r="24" spans="1:12" x14ac:dyDescent="0.25">
      <c r="A24" s="33" t="s">
        <v>58</v>
      </c>
      <c r="B24" s="80">
        <f>SUM(B25:B26)</f>
        <v>727.942166477</v>
      </c>
      <c r="C24" s="80">
        <f>SUM(C25:C26)</f>
        <v>772.43194430000005</v>
      </c>
      <c r="D24" s="80">
        <f>SUM(D25:D26)</f>
        <v>590.42916537500003</v>
      </c>
      <c r="E24" s="81">
        <f>(C24-B24)/B24</f>
        <v>6.1117187424814125E-2</v>
      </c>
      <c r="F24" s="82">
        <f>(D24-C24)/C24</f>
        <v>-0.23562306073441353</v>
      </c>
      <c r="G24" s="80">
        <f>SUM(G25:G26)</f>
        <v>446.68420896999999</v>
      </c>
      <c r="H24" s="80">
        <f>SUM(H25:H26)</f>
        <v>391.79278447000002</v>
      </c>
      <c r="I24" s="80">
        <f>SUM(I25:I26)</f>
        <v>502.78342836100001</v>
      </c>
      <c r="J24" s="81">
        <f>(H24-G24)/G24</f>
        <v>-0.12288642266215989</v>
      </c>
      <c r="K24" s="82">
        <f>(I24-H24)/H24</f>
        <v>0.28328914745365519</v>
      </c>
      <c r="L24" s="81"/>
    </row>
    <row r="25" spans="1:12" x14ac:dyDescent="0.25">
      <c r="A25" s="44" t="s">
        <v>32</v>
      </c>
      <c r="B25" s="55">
        <v>727.942166477</v>
      </c>
      <c r="C25" s="55">
        <v>772.43194430000005</v>
      </c>
      <c r="D25" s="55">
        <v>590.42916537500003</v>
      </c>
      <c r="E25" s="83">
        <f>(C25-B25)/B25</f>
        <v>6.1117187424814125E-2</v>
      </c>
      <c r="F25" s="84">
        <f>(D25-C25)/C25</f>
        <v>-0.23562306073441353</v>
      </c>
      <c r="G25" s="55">
        <v>446.68420896999999</v>
      </c>
      <c r="H25" s="55">
        <v>391.79278447000002</v>
      </c>
      <c r="I25" s="55">
        <v>502.78342836100001</v>
      </c>
      <c r="J25" s="83">
        <f>(H25-G25)/G25</f>
        <v>-0.12288642266215989</v>
      </c>
      <c r="K25" s="84">
        <f>(I25-H25)/H25</f>
        <v>0.28328914745365519</v>
      </c>
      <c r="L25" s="83"/>
    </row>
    <row r="26" spans="1:12" x14ac:dyDescent="0.25">
      <c r="A26" s="44" t="s">
        <v>33</v>
      </c>
      <c r="B26" s="55">
        <v>0</v>
      </c>
      <c r="C26" s="55">
        <v>0</v>
      </c>
      <c r="D26" s="55">
        <v>0</v>
      </c>
      <c r="E26" s="83" t="s">
        <v>57</v>
      </c>
      <c r="F26" s="84" t="s">
        <v>57</v>
      </c>
      <c r="G26" s="55">
        <v>0</v>
      </c>
      <c r="H26" s="55">
        <v>0</v>
      </c>
      <c r="I26" s="55">
        <v>0</v>
      </c>
      <c r="J26" s="83" t="s">
        <v>57</v>
      </c>
      <c r="K26" s="84" t="s">
        <v>57</v>
      </c>
      <c r="L26" s="83"/>
    </row>
    <row r="27" spans="1:12" x14ac:dyDescent="0.25">
      <c r="A27" s="79"/>
      <c r="B27" s="80"/>
      <c r="C27" s="80"/>
      <c r="D27" s="80"/>
      <c r="E27" s="85"/>
      <c r="F27" s="86"/>
      <c r="G27" s="80"/>
      <c r="H27" s="80"/>
      <c r="I27" s="80"/>
      <c r="J27" s="87"/>
      <c r="K27" s="88"/>
      <c r="L27" s="87"/>
    </row>
    <row r="28" spans="1:12" x14ac:dyDescent="0.25">
      <c r="A28" s="33" t="s">
        <v>59</v>
      </c>
      <c r="B28" s="80">
        <f>SUM(B29:B30)</f>
        <v>6080.2219667250001</v>
      </c>
      <c r="C28" s="80">
        <f>SUM(C29:C30)</f>
        <v>6663.7057088629999</v>
      </c>
      <c r="D28" s="80">
        <f>SUM(D29:D30)</f>
        <v>7502.5724136600002</v>
      </c>
      <c r="E28" s="81">
        <f t="shared" ref="E28:F30" si="3">(C28-B28)/B28</f>
        <v>9.5964217314961381E-2</v>
      </c>
      <c r="F28" s="82">
        <f t="shared" si="3"/>
        <v>0.12588591715286487</v>
      </c>
      <c r="G28" s="80">
        <f>SUM(G29:G30)</f>
        <v>9917.9096657080008</v>
      </c>
      <c r="H28" s="80">
        <f>SUM(H29:H30)</f>
        <v>10878.978686517999</v>
      </c>
      <c r="I28" s="80">
        <f>SUM(I29:I30)</f>
        <v>11040.124100548999</v>
      </c>
      <c r="J28" s="81">
        <f t="shared" ref="J28:K30" si="4">(H28-G28)/G28</f>
        <v>9.6902376932608572E-2</v>
      </c>
      <c r="K28" s="82">
        <f t="shared" si="4"/>
        <v>1.48125498426339E-2</v>
      </c>
      <c r="L28" s="81"/>
    </row>
    <row r="29" spans="1:12" x14ac:dyDescent="0.25">
      <c r="A29" s="44" t="s">
        <v>32</v>
      </c>
      <c r="B29" s="55">
        <v>728.47385977600004</v>
      </c>
      <c r="C29" s="55">
        <v>786.80528032400002</v>
      </c>
      <c r="D29" s="55">
        <v>817.90659605500002</v>
      </c>
      <c r="E29" s="83">
        <f t="shared" si="3"/>
        <v>8.0073457359110228E-2</v>
      </c>
      <c r="F29" s="84">
        <f t="shared" si="3"/>
        <v>3.9528605753881993E-2</v>
      </c>
      <c r="G29" s="55">
        <v>4051.0458315719998</v>
      </c>
      <c r="H29" s="55">
        <v>4782.0643232800003</v>
      </c>
      <c r="I29" s="55">
        <v>4565.6866014509997</v>
      </c>
      <c r="J29" s="83">
        <f t="shared" si="4"/>
        <v>0.18045179494410468</v>
      </c>
      <c r="K29" s="84">
        <f t="shared" si="4"/>
        <v>-4.5247764814796122E-2</v>
      </c>
      <c r="L29" s="83"/>
    </row>
    <row r="30" spans="1:12" x14ac:dyDescent="0.25">
      <c r="A30" s="44" t="s">
        <v>33</v>
      </c>
      <c r="B30" s="55">
        <v>5351.7481069490004</v>
      </c>
      <c r="C30" s="55">
        <v>5876.9004285390001</v>
      </c>
      <c r="D30" s="55">
        <v>6684.6658176050005</v>
      </c>
      <c r="E30" s="83">
        <f t="shared" si="3"/>
        <v>9.8127249469778563E-2</v>
      </c>
      <c r="F30" s="84">
        <f t="shared" si="3"/>
        <v>0.13744751997896468</v>
      </c>
      <c r="G30" s="55">
        <v>5866.8638341360002</v>
      </c>
      <c r="H30" s="55">
        <v>6096.9143632380001</v>
      </c>
      <c r="I30" s="55">
        <v>6474.4374990979995</v>
      </c>
      <c r="J30" s="83">
        <f t="shared" si="4"/>
        <v>3.9211840534539855E-2</v>
      </c>
      <c r="K30" s="84">
        <f t="shared" si="4"/>
        <v>6.1920360590320203E-2</v>
      </c>
      <c r="L30" s="83"/>
    </row>
    <row r="31" spans="1:12" x14ac:dyDescent="0.25">
      <c r="A31" s="79"/>
      <c r="B31" s="80"/>
      <c r="C31" s="80"/>
      <c r="D31" s="80"/>
      <c r="E31" s="85"/>
      <c r="F31" s="86"/>
      <c r="G31" s="80"/>
      <c r="H31" s="80"/>
      <c r="I31" s="80"/>
      <c r="J31" s="87"/>
      <c r="K31" s="88"/>
      <c r="L31" s="87"/>
    </row>
    <row r="32" spans="1:12" x14ac:dyDescent="0.25">
      <c r="A32" s="33" t="s">
        <v>60</v>
      </c>
      <c r="B32" s="80">
        <f>SUM(B33:B34)</f>
        <v>3926.5188089130002</v>
      </c>
      <c r="C32" s="80">
        <f>SUM(C33:C34)</f>
        <v>3832.1562222719999</v>
      </c>
      <c r="D32" s="80">
        <f>SUM(D33:D34)</f>
        <v>4004.7172463460001</v>
      </c>
      <c r="E32" s="81">
        <f t="shared" ref="E32:F34" si="5">(C32-B32)/B32</f>
        <v>-2.4032123932986621E-2</v>
      </c>
      <c r="F32" s="82">
        <f t="shared" si="5"/>
        <v>4.5029746718335151E-2</v>
      </c>
      <c r="G32" s="80">
        <f>SUM(G33:G34)</f>
        <v>5197.6946015369995</v>
      </c>
      <c r="H32" s="80">
        <f>SUM(H33:H34)</f>
        <v>6738.227538309</v>
      </c>
      <c r="I32" s="80">
        <f>SUM(I33:I34)</f>
        <v>7400.3733679240004</v>
      </c>
      <c r="J32" s="81">
        <f t="shared" ref="J32:K34" si="6">(H32-G32)/G32</f>
        <v>0.29638773626993259</v>
      </c>
      <c r="K32" s="82">
        <f t="shared" si="6"/>
        <v>9.8267062940586E-2</v>
      </c>
      <c r="L32" s="81"/>
    </row>
    <row r="33" spans="1:12" x14ac:dyDescent="0.25">
      <c r="A33" s="44" t="s">
        <v>32</v>
      </c>
      <c r="B33" s="55">
        <v>463.44236910899997</v>
      </c>
      <c r="C33" s="55">
        <v>425.54643829899999</v>
      </c>
      <c r="D33" s="55">
        <v>445.48222406299999</v>
      </c>
      <c r="E33" s="83">
        <f t="shared" si="5"/>
        <v>-8.1770535747211742E-2</v>
      </c>
      <c r="F33" s="84">
        <f t="shared" si="5"/>
        <v>4.6847497640181403E-2</v>
      </c>
      <c r="G33" s="55">
        <v>3829.1803354690001</v>
      </c>
      <c r="H33" s="55">
        <v>5168.2289570249995</v>
      </c>
      <c r="I33" s="55">
        <v>5733.8532162330002</v>
      </c>
      <c r="J33" s="83">
        <f t="shared" si="6"/>
        <v>0.34969588900074411</v>
      </c>
      <c r="K33" s="84">
        <f t="shared" si="6"/>
        <v>0.10944256996183706</v>
      </c>
      <c r="L33" s="83"/>
    </row>
    <row r="34" spans="1:12" x14ac:dyDescent="0.25">
      <c r="A34" s="44" t="s">
        <v>33</v>
      </c>
      <c r="B34" s="55">
        <v>3463.0764398040001</v>
      </c>
      <c r="C34" s="55">
        <v>3406.609783973</v>
      </c>
      <c r="D34" s="55">
        <v>3559.235022283</v>
      </c>
      <c r="E34" s="83">
        <f t="shared" si="5"/>
        <v>-1.6305344918749722E-2</v>
      </c>
      <c r="F34" s="84">
        <f t="shared" si="5"/>
        <v>4.4802677144900035E-2</v>
      </c>
      <c r="G34" s="55">
        <v>1368.5142660679999</v>
      </c>
      <c r="H34" s="55">
        <v>1569.998581284</v>
      </c>
      <c r="I34" s="55">
        <v>1666.5201516910001</v>
      </c>
      <c r="J34" s="83">
        <f t="shared" si="6"/>
        <v>0.14722850920283254</v>
      </c>
      <c r="K34" s="84">
        <f t="shared" si="6"/>
        <v>6.14787628203214E-2</v>
      </c>
      <c r="L34" s="83"/>
    </row>
    <row r="35" spans="1:12" x14ac:dyDescent="0.25">
      <c r="A35" s="79"/>
      <c r="B35" s="80"/>
      <c r="C35" s="80"/>
      <c r="D35" s="80"/>
      <c r="E35" s="85"/>
      <c r="F35" s="86"/>
      <c r="G35" s="80"/>
      <c r="H35" s="80"/>
      <c r="I35" s="80"/>
      <c r="J35" s="87"/>
      <c r="K35" s="88"/>
      <c r="L35" s="87"/>
    </row>
    <row r="36" spans="1:12" x14ac:dyDescent="0.25">
      <c r="A36" s="33" t="s">
        <v>61</v>
      </c>
      <c r="B36" s="80">
        <f>SUM(B37:B38)</f>
        <v>6221.8294310829997</v>
      </c>
      <c r="C36" s="80">
        <f>SUM(C37:C38)</f>
        <v>6357.494666052</v>
      </c>
      <c r="D36" s="80">
        <f>SUM(D37:D38)</f>
        <v>6554.6817896839993</v>
      </c>
      <c r="E36" s="81">
        <f t="shared" ref="E36:F38" si="7">(C36-B36)/B36</f>
        <v>2.1804717803937893E-2</v>
      </c>
      <c r="F36" s="82">
        <f t="shared" si="7"/>
        <v>3.1016482748298154E-2</v>
      </c>
      <c r="G36" s="80">
        <f>SUM(G37:G38)</f>
        <v>3496.777179491</v>
      </c>
      <c r="H36" s="80">
        <f>SUM(H37:H38)</f>
        <v>3975.1581846969998</v>
      </c>
      <c r="I36" s="80">
        <f>SUM(I37:I38)</f>
        <v>3979.3148993260002</v>
      </c>
      <c r="J36" s="81">
        <f t="shared" ref="J36:K38" si="8">(H36-G36)/G36</f>
        <v>0.13680625920683748</v>
      </c>
      <c r="K36" s="82">
        <f t="shared" si="8"/>
        <v>1.0456727596406836E-3</v>
      </c>
      <c r="L36" s="81"/>
    </row>
    <row r="37" spans="1:12" x14ac:dyDescent="0.25">
      <c r="A37" s="44" t="s">
        <v>32</v>
      </c>
      <c r="B37" s="55">
        <v>894.96134461299994</v>
      </c>
      <c r="C37" s="55">
        <v>908.26206471099999</v>
      </c>
      <c r="D37" s="55">
        <v>834.99456631600003</v>
      </c>
      <c r="E37" s="83">
        <f t="shared" si="7"/>
        <v>1.4861781660247646E-2</v>
      </c>
      <c r="F37" s="84">
        <f t="shared" si="7"/>
        <v>-8.0667795388231864E-2</v>
      </c>
      <c r="G37" s="55">
        <v>2554.6393220989999</v>
      </c>
      <c r="H37" s="55">
        <v>3045.9504804909998</v>
      </c>
      <c r="I37" s="55">
        <v>2920.3600216109999</v>
      </c>
      <c r="J37" s="83">
        <f t="shared" si="8"/>
        <v>0.1923211445709361</v>
      </c>
      <c r="K37" s="84">
        <f t="shared" si="8"/>
        <v>-4.1231943751020877E-2</v>
      </c>
      <c r="L37" s="83"/>
    </row>
    <row r="38" spans="1:12" x14ac:dyDescent="0.25">
      <c r="A38" s="44" t="s">
        <v>33</v>
      </c>
      <c r="B38" s="55">
        <v>5326.86808647</v>
      </c>
      <c r="C38" s="55">
        <v>5449.2326013410002</v>
      </c>
      <c r="D38" s="55">
        <v>5719.6872233679996</v>
      </c>
      <c r="E38" s="83">
        <f t="shared" si="7"/>
        <v>2.2971192994585402E-2</v>
      </c>
      <c r="F38" s="84">
        <f t="shared" si="7"/>
        <v>4.9631689783336347E-2</v>
      </c>
      <c r="G38" s="55">
        <v>942.137857392</v>
      </c>
      <c r="H38" s="55">
        <v>929.20770420600002</v>
      </c>
      <c r="I38" s="55">
        <v>1058.9548777150001</v>
      </c>
      <c r="J38" s="83">
        <f t="shared" si="8"/>
        <v>-1.3724268783543925E-2</v>
      </c>
      <c r="K38" s="84">
        <f t="shared" si="8"/>
        <v>0.13963204665836029</v>
      </c>
      <c r="L38" s="83"/>
    </row>
    <row r="39" spans="1:12" x14ac:dyDescent="0.25">
      <c r="A39" s="79"/>
      <c r="B39" s="80"/>
      <c r="C39" s="80"/>
      <c r="D39" s="80"/>
      <c r="E39" s="85"/>
      <c r="F39" s="86"/>
      <c r="G39" s="80"/>
      <c r="H39" s="80"/>
      <c r="I39" s="80"/>
      <c r="J39" s="87"/>
      <c r="K39" s="88"/>
      <c r="L39" s="87"/>
    </row>
    <row r="40" spans="1:12" x14ac:dyDescent="0.25">
      <c r="A40" s="33" t="s">
        <v>43</v>
      </c>
      <c r="B40" s="80">
        <f t="shared" ref="B40:D42" si="9">B36+B32+B28+B24+B20+B16</f>
        <v>21245.191915798001</v>
      </c>
      <c r="C40" s="80">
        <f t="shared" si="9"/>
        <v>20725.163681057002</v>
      </c>
      <c r="D40" s="80">
        <f t="shared" si="9"/>
        <v>22693.841184806999</v>
      </c>
      <c r="E40" s="81">
        <f t="shared" ref="E40:F42" si="10">(C40-B40)/B40</f>
        <v>-2.4477455266210351E-2</v>
      </c>
      <c r="F40" s="82">
        <f t="shared" si="10"/>
        <v>9.4989720421334356E-2</v>
      </c>
      <c r="G40" s="80">
        <f t="shared" ref="G40:I42" si="11">G36+G32+G28+G24+G20+G16</f>
        <v>25979.982646699998</v>
      </c>
      <c r="H40" s="80">
        <f t="shared" si="11"/>
        <v>28018.123030981998</v>
      </c>
      <c r="I40" s="80">
        <f t="shared" si="11"/>
        <v>30222.655281949999</v>
      </c>
      <c r="J40" s="81">
        <f t="shared" ref="J40:K42" si="12">(H40-G40)/G40</f>
        <v>7.8450413612608266E-2</v>
      </c>
      <c r="K40" s="82">
        <f t="shared" si="12"/>
        <v>7.8682367428048766E-2</v>
      </c>
      <c r="L40" s="81"/>
    </row>
    <row r="41" spans="1:12" x14ac:dyDescent="0.25">
      <c r="A41" s="44" t="s">
        <v>32</v>
      </c>
      <c r="B41" s="55">
        <f t="shared" si="9"/>
        <v>7081.8571239269995</v>
      </c>
      <c r="C41" s="55">
        <f t="shared" si="9"/>
        <v>5969.8883236849997</v>
      </c>
      <c r="D41" s="55">
        <f t="shared" si="9"/>
        <v>6711.5827934190002</v>
      </c>
      <c r="E41" s="81">
        <f t="shared" si="10"/>
        <v>-0.15701655381962801</v>
      </c>
      <c r="F41" s="82">
        <f t="shared" si="10"/>
        <v>0.12423925365427586</v>
      </c>
      <c r="G41" s="55">
        <f t="shared" si="11"/>
        <v>17694.318347742999</v>
      </c>
      <c r="H41" s="55">
        <f t="shared" si="11"/>
        <v>19346.179033805001</v>
      </c>
      <c r="I41" s="55">
        <f t="shared" si="11"/>
        <v>20967.857007775001</v>
      </c>
      <c r="J41" s="83">
        <f t="shared" si="12"/>
        <v>9.3355429330381934E-2</v>
      </c>
      <c r="K41" s="84">
        <f t="shared" si="12"/>
        <v>8.3824199659081125E-2</v>
      </c>
      <c r="L41" s="83"/>
    </row>
    <row r="42" spans="1:12" ht="15.75" thickBot="1" x14ac:dyDescent="0.3">
      <c r="A42" s="60" t="s">
        <v>33</v>
      </c>
      <c r="B42" s="89">
        <f t="shared" si="9"/>
        <v>14163.334791871001</v>
      </c>
      <c r="C42" s="89">
        <f t="shared" si="9"/>
        <v>14755.275357372002</v>
      </c>
      <c r="D42" s="89">
        <f t="shared" si="9"/>
        <v>15982.258391388001</v>
      </c>
      <c r="E42" s="90">
        <f t="shared" si="10"/>
        <v>4.1793869466443999E-2</v>
      </c>
      <c r="F42" s="91">
        <f t="shared" si="10"/>
        <v>8.3155549747363805E-2</v>
      </c>
      <c r="G42" s="89">
        <f t="shared" si="11"/>
        <v>8285.6642989570009</v>
      </c>
      <c r="H42" s="89">
        <f t="shared" si="11"/>
        <v>8671.9439971769989</v>
      </c>
      <c r="I42" s="89">
        <f t="shared" si="11"/>
        <v>9254.7982741749984</v>
      </c>
      <c r="J42" s="92">
        <f t="shared" si="12"/>
        <v>4.6620244832828048E-2</v>
      </c>
      <c r="K42" s="93">
        <f t="shared" si="12"/>
        <v>6.7211489971307187E-2</v>
      </c>
      <c r="L42" s="83"/>
    </row>
    <row r="43" spans="1:12" x14ac:dyDescent="0.25">
      <c r="A43" s="94"/>
      <c r="B43" s="55"/>
      <c r="C43" s="55"/>
      <c r="D43" s="55"/>
      <c r="E43" s="83"/>
      <c r="F43" s="81"/>
      <c r="G43" s="55"/>
      <c r="H43" s="55"/>
      <c r="I43" s="55"/>
      <c r="J43" s="83"/>
      <c r="K43" s="83"/>
      <c r="L43" s="83"/>
    </row>
    <row r="44" spans="1:12" x14ac:dyDescent="0.25">
      <c r="A44" s="94"/>
      <c r="B44" s="55"/>
      <c r="C44" s="55"/>
      <c r="D44" s="55"/>
      <c r="E44" s="95"/>
      <c r="F44" s="95"/>
      <c r="G44" s="55"/>
      <c r="H44" s="55"/>
      <c r="I44" s="55"/>
      <c r="J44" s="95"/>
      <c r="K44" s="95"/>
      <c r="L44" s="95"/>
    </row>
    <row r="45" spans="1:12" ht="15.75" thickBot="1" x14ac:dyDescent="0.3">
      <c r="A45" s="78"/>
      <c r="B45" s="34"/>
      <c r="C45" s="96"/>
      <c r="D45" s="96"/>
      <c r="E45" s="76"/>
      <c r="F45" s="97"/>
      <c r="K45" s="98"/>
      <c r="L45" s="98"/>
    </row>
    <row r="46" spans="1:12" ht="15.75" thickBot="1" x14ac:dyDescent="0.3">
      <c r="A46" s="49"/>
      <c r="B46" s="99"/>
      <c r="C46" s="52" t="s">
        <v>28</v>
      </c>
      <c r="D46" s="52" t="s">
        <v>29</v>
      </c>
      <c r="E46" s="52" t="s">
        <v>30</v>
      </c>
      <c r="F46" s="100"/>
      <c r="K46" s="98"/>
      <c r="L46" s="98"/>
    </row>
    <row r="47" spans="1:12" x14ac:dyDescent="0.25">
      <c r="A47" s="54" t="s">
        <v>44</v>
      </c>
      <c r="B47" s="101"/>
      <c r="C47" s="102">
        <f>B40-G40</f>
        <v>-4734.7907309019974</v>
      </c>
      <c r="D47" s="102">
        <f>C40-H40</f>
        <v>-7292.9593499249968</v>
      </c>
      <c r="E47" s="103">
        <f>D40-I40</f>
        <v>-7528.8140971430003</v>
      </c>
      <c r="F47" s="104"/>
      <c r="K47" s="98"/>
      <c r="L47" s="98"/>
    </row>
    <row r="48" spans="1:12" x14ac:dyDescent="0.25">
      <c r="A48" s="44" t="s">
        <v>32</v>
      </c>
      <c r="B48" s="104"/>
      <c r="C48" s="55">
        <f t="shared" ref="C48:E49" si="13">B41-G41</f>
        <v>-10612.461223816001</v>
      </c>
      <c r="D48" s="55">
        <f t="shared" si="13"/>
        <v>-13376.290710120002</v>
      </c>
      <c r="E48" s="57">
        <f t="shared" si="13"/>
        <v>-14256.274214356001</v>
      </c>
      <c r="F48" s="104"/>
      <c r="K48" s="98"/>
      <c r="L48" s="98"/>
    </row>
    <row r="49" spans="1:12" x14ac:dyDescent="0.25">
      <c r="A49" s="44" t="s">
        <v>33</v>
      </c>
      <c r="B49" s="104"/>
      <c r="C49" s="55">
        <f t="shared" si="13"/>
        <v>5877.6704929139996</v>
      </c>
      <c r="D49" s="55">
        <f t="shared" si="13"/>
        <v>6083.3313601950031</v>
      </c>
      <c r="E49" s="57">
        <f t="shared" si="13"/>
        <v>6727.4601172130024</v>
      </c>
      <c r="F49" s="104"/>
      <c r="K49" s="98"/>
      <c r="L49" s="98"/>
    </row>
    <row r="50" spans="1:12" x14ac:dyDescent="0.25">
      <c r="A50" s="44"/>
      <c r="B50" s="104"/>
      <c r="C50" s="55"/>
      <c r="D50" s="55"/>
      <c r="E50" s="57"/>
      <c r="F50" s="104"/>
      <c r="K50" s="98"/>
      <c r="L50" s="98"/>
    </row>
    <row r="51" spans="1:12" x14ac:dyDescent="0.25">
      <c r="A51" s="33" t="s">
        <v>45</v>
      </c>
      <c r="B51" s="104"/>
      <c r="C51" s="58">
        <f>B40/G40</f>
        <v>0.81775235205927221</v>
      </c>
      <c r="D51" s="58">
        <f>C40/H40</f>
        <v>0.73970564188541266</v>
      </c>
      <c r="E51" s="59">
        <f>D40/I40</f>
        <v>0.75088839723359901</v>
      </c>
      <c r="F51" s="104"/>
      <c r="K51" s="98"/>
      <c r="L51" s="98"/>
    </row>
    <row r="52" spans="1:12" x14ac:dyDescent="0.25">
      <c r="A52" s="44" t="s">
        <v>32</v>
      </c>
      <c r="B52" s="104"/>
      <c r="C52" s="58">
        <f t="shared" ref="C52:E53" si="14">B41/G41</f>
        <v>0.40023339609634223</v>
      </c>
      <c r="D52" s="58">
        <f t="shared" si="14"/>
        <v>0.30858229489416877</v>
      </c>
      <c r="E52" s="59">
        <f t="shared" si="14"/>
        <v>0.32008911501687115</v>
      </c>
      <c r="F52" s="104"/>
      <c r="K52" s="98"/>
      <c r="L52" s="98"/>
    </row>
    <row r="53" spans="1:12" ht="15.75" thickBot="1" x14ac:dyDescent="0.3">
      <c r="A53" s="60" t="s">
        <v>33</v>
      </c>
      <c r="B53" s="105"/>
      <c r="C53" s="61">
        <f t="shared" si="14"/>
        <v>1.7093783046042403</v>
      </c>
      <c r="D53" s="61">
        <f t="shared" si="14"/>
        <v>1.7014956925662028</v>
      </c>
      <c r="E53" s="62">
        <f t="shared" si="14"/>
        <v>1.7269159108508725</v>
      </c>
      <c r="F53" s="104"/>
      <c r="K53" s="98"/>
      <c r="L53" s="98"/>
    </row>
    <row r="54" spans="1:12" x14ac:dyDescent="0.25">
      <c r="B54" s="128"/>
      <c r="C54" s="128"/>
      <c r="D54" s="128"/>
      <c r="E54" s="128"/>
      <c r="F54" s="128"/>
      <c r="K54" s="98"/>
      <c r="L54" s="98"/>
    </row>
  </sheetData>
  <mergeCells count="4">
    <mergeCell ref="A7:K8"/>
    <mergeCell ref="A9:K9"/>
    <mergeCell ref="B12:F12"/>
    <mergeCell ref="G12:K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Global</vt:lpstr>
      <vt:lpstr>GP</vt:lpstr>
      <vt:lpstr>GSA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Benfarhat (Dir. Conjoncture)</dc:creator>
  <cp:lastModifiedBy>Lilia Benfarhat</cp:lastModifiedBy>
  <dcterms:created xsi:type="dcterms:W3CDTF">2015-06-05T18:19:34Z</dcterms:created>
  <dcterms:modified xsi:type="dcterms:W3CDTF">2026-05-08T09:20:11Z</dcterms:modified>
</cp:coreProperties>
</file>