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Commerce\Année-2026\Rst-comext\Rst -03-2026\"/>
    </mc:Choice>
  </mc:AlternateContent>
  <xr:revisionPtr revIDLastSave="0" documentId="13_ncr:1_{3ED4F676-FCB8-4C3C-8C33-281437F0A2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obal" sheetId="1" r:id="rId1"/>
    <sheet name="GP" sheetId="2" r:id="rId2"/>
    <sheet name="GSA" sheetId="3" r:id="rId3"/>
    <sheet name="TYP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D48" i="1"/>
  <c r="C48" i="1"/>
  <c r="E47" i="1"/>
  <c r="D47" i="1"/>
  <c r="C47" i="1"/>
  <c r="G45" i="1"/>
  <c r="F45" i="1"/>
  <c r="G44" i="1"/>
  <c r="F44" i="1"/>
  <c r="E40" i="1"/>
  <c r="D40" i="1"/>
  <c r="C40" i="1"/>
  <c r="E39" i="1"/>
  <c r="D39" i="1"/>
  <c r="C39" i="1"/>
  <c r="G37" i="1"/>
  <c r="F37" i="1"/>
  <c r="G36" i="1"/>
  <c r="F36" i="1"/>
  <c r="F21" i="1"/>
  <c r="E21" i="1"/>
  <c r="D21" i="1"/>
  <c r="C21" i="1"/>
  <c r="E20" i="1"/>
  <c r="D20" i="1"/>
  <c r="D23" i="1" s="1"/>
  <c r="C20" i="1"/>
  <c r="C23" i="1" s="1"/>
  <c r="G21" i="1" l="1"/>
  <c r="D24" i="1"/>
  <c r="G20" i="1"/>
  <c r="E23" i="1"/>
  <c r="C24" i="1"/>
  <c r="E24" i="1"/>
  <c r="F20" i="1"/>
  <c r="J43" i="4" l="1"/>
  <c r="I43" i="4"/>
  <c r="K43" i="4" s="1"/>
  <c r="H43" i="4"/>
  <c r="E43" i="4"/>
  <c r="D43" i="4"/>
  <c r="C43" i="4"/>
  <c r="D53" i="4" s="1"/>
  <c r="J42" i="4"/>
  <c r="L42" i="4" s="1"/>
  <c r="I42" i="4"/>
  <c r="H42" i="4"/>
  <c r="E42" i="4"/>
  <c r="D42" i="4"/>
  <c r="E52" i="4" s="1"/>
  <c r="C42" i="4"/>
  <c r="L39" i="4"/>
  <c r="K39" i="4"/>
  <c r="G39" i="4"/>
  <c r="F39" i="4"/>
  <c r="L38" i="4"/>
  <c r="K38" i="4"/>
  <c r="G38" i="4"/>
  <c r="F38" i="4"/>
  <c r="J37" i="4"/>
  <c r="I37" i="4"/>
  <c r="H37" i="4"/>
  <c r="E37" i="4"/>
  <c r="D37" i="4"/>
  <c r="G37" i="4" s="1"/>
  <c r="C37" i="4"/>
  <c r="L35" i="4"/>
  <c r="K35" i="4"/>
  <c r="G35" i="4"/>
  <c r="F35" i="4"/>
  <c r="L34" i="4"/>
  <c r="K34" i="4"/>
  <c r="G34" i="4"/>
  <c r="F34" i="4"/>
  <c r="J33" i="4"/>
  <c r="I33" i="4"/>
  <c r="H33" i="4"/>
  <c r="E33" i="4"/>
  <c r="D33" i="4"/>
  <c r="C33" i="4"/>
  <c r="L31" i="4"/>
  <c r="K31" i="4"/>
  <c r="G31" i="4"/>
  <c r="F31" i="4"/>
  <c r="L30" i="4"/>
  <c r="K30" i="4"/>
  <c r="G30" i="4"/>
  <c r="F30" i="4"/>
  <c r="J29" i="4"/>
  <c r="I29" i="4"/>
  <c r="H29" i="4"/>
  <c r="E29" i="4"/>
  <c r="G29" i="4" s="1"/>
  <c r="D29" i="4"/>
  <c r="C29" i="4"/>
  <c r="L26" i="4"/>
  <c r="K26" i="4"/>
  <c r="G26" i="4"/>
  <c r="F26" i="4"/>
  <c r="J25" i="4"/>
  <c r="I25" i="4"/>
  <c r="K25" i="4" s="1"/>
  <c r="H25" i="4"/>
  <c r="E25" i="4"/>
  <c r="G25" i="4" s="1"/>
  <c r="D25" i="4"/>
  <c r="C25" i="4"/>
  <c r="L22" i="4"/>
  <c r="K22" i="4"/>
  <c r="G22" i="4"/>
  <c r="F22" i="4"/>
  <c r="J21" i="4"/>
  <c r="I21" i="4"/>
  <c r="H21" i="4"/>
  <c r="E21" i="4"/>
  <c r="D21" i="4"/>
  <c r="C21" i="4"/>
  <c r="L19" i="4"/>
  <c r="K19" i="4"/>
  <c r="G19" i="4"/>
  <c r="F19" i="4"/>
  <c r="L18" i="4"/>
  <c r="K18" i="4"/>
  <c r="G18" i="4"/>
  <c r="F18" i="4"/>
  <c r="K17" i="4"/>
  <c r="J17" i="4"/>
  <c r="I17" i="4"/>
  <c r="H17" i="4"/>
  <c r="E17" i="4"/>
  <c r="D17" i="4"/>
  <c r="C17" i="4"/>
  <c r="L54" i="3"/>
  <c r="K54" i="3"/>
  <c r="G54" i="3"/>
  <c r="F54" i="3"/>
  <c r="L53" i="3"/>
  <c r="K53" i="3"/>
  <c r="G53" i="3"/>
  <c r="F53" i="3"/>
  <c r="J52" i="3"/>
  <c r="I52" i="3"/>
  <c r="H52" i="3"/>
  <c r="E52" i="3"/>
  <c r="G52" i="3" s="1"/>
  <c r="D52" i="3"/>
  <c r="C52" i="3"/>
  <c r="F52" i="3" s="1"/>
  <c r="L50" i="3"/>
  <c r="K50" i="3"/>
  <c r="G50" i="3"/>
  <c r="F50" i="3"/>
  <c r="L49" i="3"/>
  <c r="K49" i="3"/>
  <c r="G49" i="3"/>
  <c r="F49" i="3"/>
  <c r="J48" i="3"/>
  <c r="I48" i="3"/>
  <c r="L48" i="3" s="1"/>
  <c r="H48" i="3"/>
  <c r="E48" i="3"/>
  <c r="G48" i="3" s="1"/>
  <c r="D48" i="3"/>
  <c r="C48" i="3"/>
  <c r="F48" i="3" s="1"/>
  <c r="L46" i="3"/>
  <c r="K46" i="3"/>
  <c r="G46" i="3"/>
  <c r="F46" i="3"/>
  <c r="L45" i="3"/>
  <c r="K45" i="3"/>
  <c r="G45" i="3"/>
  <c r="F45" i="3"/>
  <c r="J44" i="3"/>
  <c r="I44" i="3"/>
  <c r="L44" i="3" s="1"/>
  <c r="H44" i="3"/>
  <c r="E44" i="3"/>
  <c r="G44" i="3" s="1"/>
  <c r="D44" i="3"/>
  <c r="C44" i="3"/>
  <c r="F44" i="3" s="1"/>
  <c r="J42" i="3"/>
  <c r="I42" i="3"/>
  <c r="I40" i="3" s="1"/>
  <c r="K40" i="3" s="1"/>
  <c r="H42" i="3"/>
  <c r="G42" i="3"/>
  <c r="E42" i="3"/>
  <c r="D42" i="3"/>
  <c r="C42" i="3"/>
  <c r="C58" i="3" s="1"/>
  <c r="J41" i="3"/>
  <c r="L41" i="3" s="1"/>
  <c r="I41" i="3"/>
  <c r="H41" i="3"/>
  <c r="H40" i="3" s="1"/>
  <c r="E41" i="3"/>
  <c r="D41" i="3"/>
  <c r="C41" i="3"/>
  <c r="C40" i="3" s="1"/>
  <c r="L38" i="3"/>
  <c r="K38" i="3"/>
  <c r="G38" i="3"/>
  <c r="F38" i="3"/>
  <c r="L37" i="3"/>
  <c r="K37" i="3"/>
  <c r="G37" i="3"/>
  <c r="F37" i="3"/>
  <c r="J36" i="3"/>
  <c r="I36" i="3"/>
  <c r="L36" i="3" s="1"/>
  <c r="H36" i="3"/>
  <c r="E36" i="3"/>
  <c r="G36" i="3" s="1"/>
  <c r="D36" i="3"/>
  <c r="C36" i="3"/>
  <c r="F36" i="3" s="1"/>
  <c r="L34" i="3"/>
  <c r="K34" i="3"/>
  <c r="G34" i="3"/>
  <c r="F34" i="3"/>
  <c r="L33" i="3"/>
  <c r="K33" i="3"/>
  <c r="G33" i="3"/>
  <c r="F33" i="3"/>
  <c r="J32" i="3"/>
  <c r="I32" i="3"/>
  <c r="L32" i="3" s="1"/>
  <c r="H32" i="3"/>
  <c r="E32" i="3"/>
  <c r="G32" i="3" s="1"/>
  <c r="D32" i="3"/>
  <c r="C32" i="3"/>
  <c r="F32" i="3" s="1"/>
  <c r="J30" i="3"/>
  <c r="I30" i="3"/>
  <c r="K30" i="3" s="1"/>
  <c r="H30" i="3"/>
  <c r="E30" i="3"/>
  <c r="G30" i="3" s="1"/>
  <c r="D30" i="3"/>
  <c r="C30" i="3"/>
  <c r="J29" i="3"/>
  <c r="I29" i="3"/>
  <c r="I28" i="3" s="1"/>
  <c r="H29" i="3"/>
  <c r="E29" i="3"/>
  <c r="G29" i="3" s="1"/>
  <c r="D29" i="3"/>
  <c r="C29" i="3"/>
  <c r="C28" i="3" s="1"/>
  <c r="L25" i="3"/>
  <c r="K25" i="3"/>
  <c r="G25" i="3"/>
  <c r="F25" i="3"/>
  <c r="J24" i="3"/>
  <c r="L24" i="3" s="1"/>
  <c r="I24" i="3"/>
  <c r="H24" i="3"/>
  <c r="K24" i="3" s="1"/>
  <c r="E24" i="3"/>
  <c r="D24" i="3"/>
  <c r="F24" i="3" s="1"/>
  <c r="C24" i="3"/>
  <c r="L21" i="3"/>
  <c r="K21" i="3"/>
  <c r="G21" i="3"/>
  <c r="F21" i="3"/>
  <c r="J20" i="3"/>
  <c r="I20" i="3"/>
  <c r="H20" i="3"/>
  <c r="E20" i="3"/>
  <c r="G20" i="3" s="1"/>
  <c r="D20" i="3"/>
  <c r="C20" i="3"/>
  <c r="L18" i="3"/>
  <c r="K18" i="3"/>
  <c r="G18" i="3"/>
  <c r="F18" i="3"/>
  <c r="L17" i="3"/>
  <c r="K17" i="3"/>
  <c r="G17" i="3"/>
  <c r="F17" i="3"/>
  <c r="J16" i="3"/>
  <c r="L16" i="3" s="1"/>
  <c r="I16" i="3"/>
  <c r="H16" i="3"/>
  <c r="K16" i="3" s="1"/>
  <c r="E16" i="3"/>
  <c r="D16" i="3"/>
  <c r="F16" i="3" s="1"/>
  <c r="C16" i="3"/>
  <c r="E49" i="2"/>
  <c r="G49" i="2" s="1"/>
  <c r="D49" i="2"/>
  <c r="C49" i="2"/>
  <c r="C51" i="2" s="1"/>
  <c r="F48" i="2"/>
  <c r="E48" i="2"/>
  <c r="D48" i="2"/>
  <c r="D52" i="2" s="1"/>
  <c r="C48" i="2"/>
  <c r="C52" i="2" s="1"/>
  <c r="E46" i="2"/>
  <c r="D46" i="2"/>
  <c r="C46" i="2"/>
  <c r="E45" i="2"/>
  <c r="D45" i="2"/>
  <c r="C45" i="2"/>
  <c r="G43" i="2"/>
  <c r="F43" i="2"/>
  <c r="G42" i="2"/>
  <c r="F42" i="2"/>
  <c r="E39" i="2"/>
  <c r="D39" i="2"/>
  <c r="C39" i="2"/>
  <c r="E38" i="2"/>
  <c r="D38" i="2"/>
  <c r="C38" i="2"/>
  <c r="G36" i="2"/>
  <c r="F36" i="2"/>
  <c r="G35" i="2"/>
  <c r="F35" i="2"/>
  <c r="E32" i="2"/>
  <c r="D32" i="2"/>
  <c r="C32" i="2"/>
  <c r="E31" i="2"/>
  <c r="D31" i="2"/>
  <c r="C31" i="2"/>
  <c r="G29" i="2"/>
  <c r="F29" i="2"/>
  <c r="G28" i="2"/>
  <c r="F28" i="2"/>
  <c r="E25" i="2"/>
  <c r="D25" i="2"/>
  <c r="C25" i="2"/>
  <c r="E24" i="2"/>
  <c r="D24" i="2"/>
  <c r="C24" i="2"/>
  <c r="G22" i="2"/>
  <c r="F22" i="2"/>
  <c r="G21" i="2"/>
  <c r="F21" i="2"/>
  <c r="E18" i="2"/>
  <c r="D18" i="2"/>
  <c r="C18" i="2"/>
  <c r="E17" i="2"/>
  <c r="D17" i="2"/>
  <c r="C17" i="2"/>
  <c r="G15" i="2"/>
  <c r="F15" i="2"/>
  <c r="G14" i="2"/>
  <c r="F14" i="2"/>
  <c r="L25" i="4" l="1"/>
  <c r="K21" i="4"/>
  <c r="L33" i="4"/>
  <c r="D49" i="4"/>
  <c r="L21" i="4"/>
  <c r="F48" i="4"/>
  <c r="K33" i="4"/>
  <c r="J41" i="4"/>
  <c r="F29" i="4"/>
  <c r="F17" i="4"/>
  <c r="F43" i="4"/>
  <c r="F33" i="4"/>
  <c r="G43" i="4"/>
  <c r="F21" i="4"/>
  <c r="L29" i="4"/>
  <c r="G33" i="4"/>
  <c r="L17" i="4"/>
  <c r="G21" i="4"/>
  <c r="I41" i="4"/>
  <c r="D41" i="4"/>
  <c r="E48" i="4"/>
  <c r="L41" i="4"/>
  <c r="F53" i="4"/>
  <c r="E41" i="4"/>
  <c r="F37" i="4"/>
  <c r="F25" i="4"/>
  <c r="D48" i="4"/>
  <c r="L43" i="4"/>
  <c r="G17" i="4"/>
  <c r="H41" i="4"/>
  <c r="C56" i="3"/>
  <c r="F20" i="3"/>
  <c r="G24" i="3"/>
  <c r="F29" i="3"/>
  <c r="L30" i="3"/>
  <c r="I57" i="3"/>
  <c r="H28" i="3"/>
  <c r="H56" i="3" s="1"/>
  <c r="K41" i="3"/>
  <c r="K20" i="3"/>
  <c r="L29" i="3"/>
  <c r="F42" i="3"/>
  <c r="L20" i="3"/>
  <c r="K29" i="3"/>
  <c r="E58" i="3"/>
  <c r="F30" i="3"/>
  <c r="H58" i="3"/>
  <c r="C57" i="3"/>
  <c r="I56" i="3"/>
  <c r="D57" i="3"/>
  <c r="D64" i="3" s="1"/>
  <c r="L42" i="3"/>
  <c r="I58" i="3"/>
  <c r="K58" i="3" s="1"/>
  <c r="G16" i="3"/>
  <c r="E57" i="3"/>
  <c r="G57" i="3" s="1"/>
  <c r="K42" i="3"/>
  <c r="E52" i="2"/>
  <c r="F49" i="2"/>
  <c r="K41" i="4"/>
  <c r="E47" i="4"/>
  <c r="E51" i="4"/>
  <c r="F47" i="4"/>
  <c r="F51" i="4"/>
  <c r="G41" i="4"/>
  <c r="F42" i="4"/>
  <c r="E49" i="4"/>
  <c r="K29" i="4"/>
  <c r="K37" i="4"/>
  <c r="G42" i="4"/>
  <c r="F49" i="4"/>
  <c r="C41" i="4"/>
  <c r="F41" i="4" s="1"/>
  <c r="L37" i="4"/>
  <c r="K42" i="4"/>
  <c r="D52" i="4"/>
  <c r="F52" i="4"/>
  <c r="E53" i="4"/>
  <c r="K28" i="3"/>
  <c r="F57" i="3"/>
  <c r="C69" i="3"/>
  <c r="C65" i="3"/>
  <c r="G58" i="3"/>
  <c r="J28" i="3"/>
  <c r="L28" i="3" s="1"/>
  <c r="D40" i="3"/>
  <c r="F41" i="3"/>
  <c r="K36" i="3"/>
  <c r="E40" i="3"/>
  <c r="G40" i="3" s="1"/>
  <c r="G41" i="3"/>
  <c r="K44" i="3"/>
  <c r="K52" i="3"/>
  <c r="L52" i="3"/>
  <c r="H57" i="3"/>
  <c r="C64" i="3" s="1"/>
  <c r="J58" i="3"/>
  <c r="L58" i="3" s="1"/>
  <c r="J57" i="3"/>
  <c r="L57" i="3" s="1"/>
  <c r="D28" i="3"/>
  <c r="F28" i="3" s="1"/>
  <c r="J40" i="3"/>
  <c r="L40" i="3" s="1"/>
  <c r="E28" i="3"/>
  <c r="K32" i="3"/>
  <c r="K48" i="3"/>
  <c r="D58" i="3"/>
  <c r="D51" i="2"/>
  <c r="F51" i="2" s="1"/>
  <c r="E51" i="2"/>
  <c r="G51" i="2" s="1"/>
  <c r="G48" i="2"/>
  <c r="C63" i="3" l="1"/>
  <c r="C67" i="3"/>
  <c r="K56" i="3"/>
  <c r="D68" i="3"/>
  <c r="K57" i="3"/>
  <c r="G28" i="3"/>
  <c r="D47" i="4"/>
  <c r="D51" i="4"/>
  <c r="F40" i="3"/>
  <c r="D56" i="3"/>
  <c r="E68" i="3"/>
  <c r="E64" i="3"/>
  <c r="E56" i="3"/>
  <c r="J56" i="3"/>
  <c r="L56" i="3" s="1"/>
  <c r="C68" i="3"/>
  <c r="E69" i="3"/>
  <c r="F58" i="3"/>
  <c r="D69" i="3"/>
  <c r="D65" i="3"/>
  <c r="E65" i="3"/>
  <c r="E63" i="3" l="1"/>
  <c r="E67" i="3"/>
  <c r="G56" i="3"/>
  <c r="D63" i="3"/>
  <c r="D67" i="3"/>
  <c r="F56" i="3"/>
</calcChain>
</file>

<file path=xl/sharedStrings.xml><?xml version="1.0" encoding="utf-8"?>
<sst xmlns="http://schemas.openxmlformats.org/spreadsheetml/2006/main" count="190" uniqueCount="76">
  <si>
    <t>BALANCE COMMERCIALE</t>
  </si>
  <si>
    <t>GROUPES DE PRODUITS</t>
  </si>
  <si>
    <t>3 mois</t>
  </si>
  <si>
    <t>Var : en %</t>
  </si>
  <si>
    <t>2025/2024</t>
  </si>
  <si>
    <t>2026/2025</t>
  </si>
  <si>
    <t>ALIMENTATION</t>
  </si>
  <si>
    <t>EXPORT</t>
  </si>
  <si>
    <t>IMPORT</t>
  </si>
  <si>
    <t>SOLDE</t>
  </si>
  <si>
    <t>TX DE COUVERTURE en %</t>
  </si>
  <si>
    <t>MAT.1ére &amp; DEMI-PRODUITS</t>
  </si>
  <si>
    <t>BIENS D'EQUIPEMENT</t>
  </si>
  <si>
    <t>BIENS DE CONSOMMATION</t>
  </si>
  <si>
    <t>ENERGIE</t>
  </si>
  <si>
    <t>TOTAL DES EXPORTATIONS</t>
  </si>
  <si>
    <t>TOTAL DES IMPORTATIONS</t>
  </si>
  <si>
    <t>DEFICIT</t>
  </si>
  <si>
    <t xml:space="preserve">   TX DE COUVERTURE en %</t>
  </si>
  <si>
    <t xml:space="preserve"> </t>
  </si>
  <si>
    <t>COMMERCE EXTERIEUR SELON LE REGIME ET LE GROUPEMENT SECTORIEL D'ACTIVITE</t>
  </si>
  <si>
    <t xml:space="preserve">   3  MOIS 2 0 2 6</t>
  </si>
  <si>
    <t>Produits</t>
  </si>
  <si>
    <t xml:space="preserve">Exportations </t>
  </si>
  <si>
    <t>Importations</t>
  </si>
  <si>
    <t>Valeurs en MD</t>
  </si>
  <si>
    <t>Variation</t>
  </si>
  <si>
    <t>3mois 2024</t>
  </si>
  <si>
    <t>3mois 2025</t>
  </si>
  <si>
    <t>3mois 2026</t>
  </si>
  <si>
    <t>Agriculture et Ind. Agro. Alim.</t>
  </si>
  <si>
    <t>régime général</t>
  </si>
  <si>
    <t>régime off shore</t>
  </si>
  <si>
    <t>Energie et Lubrifiants</t>
  </si>
  <si>
    <t>Mines, Phosphates et Derivés</t>
  </si>
  <si>
    <t>Textiles, Habillements et cuirs</t>
  </si>
  <si>
    <t xml:space="preserve">       Textiles, Habillements </t>
  </si>
  <si>
    <t xml:space="preserve">       Cuirs et Chaussures</t>
  </si>
  <si>
    <t>Industries Mécaniques et Elect.</t>
  </si>
  <si>
    <t xml:space="preserve">       Autres Industries Mécaniques</t>
  </si>
  <si>
    <t xml:space="preserve">       Industries Electriques</t>
  </si>
  <si>
    <t>Autres Industries Manufacturières</t>
  </si>
  <si>
    <t>Ensemble des Produits</t>
  </si>
  <si>
    <t>Solde commercial</t>
  </si>
  <si>
    <t>Taux de couverture</t>
  </si>
  <si>
    <t>COMMERCE  EXTERIEUR  SELON  LE  REGIME  ET  LE  TYPE  D'UTILISATION</t>
  </si>
  <si>
    <t xml:space="preserve"> 3 MOIS  2 0 2 6</t>
  </si>
  <si>
    <t>Exportations</t>
  </si>
  <si>
    <t xml:space="preserve">          Variation</t>
  </si>
  <si>
    <t>25/24</t>
  </si>
  <si>
    <t>26/25</t>
  </si>
  <si>
    <t>Produits Agric.et.Alimen.de base</t>
  </si>
  <si>
    <t>Produits Energétiques</t>
  </si>
  <si>
    <t>-</t>
  </si>
  <si>
    <t>Produits Miniers et Phosphatés</t>
  </si>
  <si>
    <t>Autres Produits Intermédiaires</t>
  </si>
  <si>
    <t>Produits  d'Equipement</t>
  </si>
  <si>
    <t>Autres Produits de Consommation</t>
  </si>
  <si>
    <t>3 mois2024</t>
  </si>
  <si>
    <t>3 mois2025</t>
  </si>
  <si>
    <t>3 mois2026</t>
  </si>
  <si>
    <t>COMMERCE EXTERIEUR</t>
  </si>
  <si>
    <t>***</t>
  </si>
  <si>
    <t>3 MOIS 2026</t>
  </si>
  <si>
    <t xml:space="preserve">BALANCE COMMERCIALE </t>
  </si>
  <si>
    <t>ENSEMBLE</t>
  </si>
  <si>
    <t>Valeur en MD</t>
  </si>
  <si>
    <t>Variations en %</t>
  </si>
  <si>
    <t xml:space="preserve"> 3mois2024</t>
  </si>
  <si>
    <t xml:space="preserve"> 3mois2025</t>
  </si>
  <si>
    <t xml:space="preserve"> 3mois2026</t>
  </si>
  <si>
    <t>Solde</t>
  </si>
  <si>
    <t>Taux de Couverture</t>
  </si>
  <si>
    <t xml:space="preserve">BALANCE PAR REGIME </t>
  </si>
  <si>
    <t>REGIME GENERAL</t>
  </si>
  <si>
    <t>REGIME OFF SHORE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</si>
</sst>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.0000"/>
    <numFmt numFmtId="167" formatCode="0.0000_ ;[Red]\-0.00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1"/>
      <name val="MS Sans Serif"/>
      <family val="2"/>
    </font>
    <font>
      <sz val="12"/>
      <name val="MS Sans Serif"/>
      <family val="2"/>
    </font>
    <font>
      <i/>
      <sz val="13"/>
      <name val="MS Sans Serif"/>
      <family val="2"/>
    </font>
    <font>
      <b/>
      <u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13"/>
        <bgColor indexed="9"/>
      </patternFill>
    </fill>
    <fill>
      <patternFill patternType="gray0625">
        <fgColor indexed="13"/>
        <bgColor indexed="9"/>
      </patternFill>
    </fill>
    <fill>
      <patternFill patternType="gray06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1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center" readingOrder="1"/>
    </xf>
    <xf numFmtId="0" fontId="4" fillId="0" borderId="0" xfId="0" applyFont="1" applyAlignment="1">
      <alignment horizontal="center" readingOrder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Continuous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0" borderId="1" xfId="0" applyFont="1" applyBorder="1"/>
    <xf numFmtId="164" fontId="7" fillId="2" borderId="1" xfId="0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/>
    </xf>
    <xf numFmtId="0" fontId="2" fillId="0" borderId="0" xfId="0" applyFont="1"/>
    <xf numFmtId="164" fontId="7" fillId="2" borderId="0" xfId="0" applyNumberFormat="1" applyFont="1" applyFill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0" fontId="9" fillId="2" borderId="0" xfId="0" applyFont="1" applyFill="1"/>
    <xf numFmtId="0" fontId="7" fillId="2" borderId="2" xfId="0" applyFont="1" applyFill="1" applyBorder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7" xfId="0" applyFont="1" applyBorder="1"/>
    <xf numFmtId="0" fontId="11" fillId="0" borderId="6" xfId="0" applyFont="1" applyBorder="1" applyAlignment="1">
      <alignment horizontal="center" vertical="center"/>
    </xf>
    <xf numFmtId="0" fontId="0" fillId="0" borderId="8" xfId="0" applyBorder="1"/>
    <xf numFmtId="17" fontId="11" fillId="0" borderId="3" xfId="0" applyNumberFormat="1" applyFont="1" applyBorder="1" applyAlignment="1">
      <alignment horizontal="center" vertical="center"/>
    </xf>
    <xf numFmtId="17" fontId="11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0" xfId="0" applyBorder="1"/>
    <xf numFmtId="0" fontId="12" fillId="0" borderId="7" xfId="0" applyFont="1" applyBorder="1" applyAlignment="1">
      <alignment vertical="center"/>
    </xf>
    <xf numFmtId="164" fontId="12" fillId="0" borderId="0" xfId="0" applyNumberFormat="1" applyFont="1" applyAlignment="1">
      <alignment horizontal="center"/>
    </xf>
    <xf numFmtId="165" fontId="12" fillId="0" borderId="0" xfId="1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1" applyNumberFormat="1" applyFont="1" applyBorder="1" applyAlignment="1">
      <alignment horizontal="center"/>
    </xf>
    <xf numFmtId="165" fontId="13" fillId="0" borderId="10" xfId="1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9" fontId="12" fillId="0" borderId="0" xfId="1" applyFont="1" applyBorder="1" applyAlignment="1">
      <alignment horizontal="center"/>
    </xf>
    <xf numFmtId="9" fontId="12" fillId="0" borderId="10" xfId="1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5" fillId="0" borderId="8" xfId="0" applyFont="1" applyBorder="1"/>
    <xf numFmtId="0" fontId="15" fillId="0" borderId="2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0" fillId="0" borderId="11" xfId="0" applyBorder="1"/>
    <xf numFmtId="0" fontId="15" fillId="0" borderId="0" xfId="0" applyFont="1"/>
    <xf numFmtId="0" fontId="15" fillId="0" borderId="0" xfId="0" applyFont="1" applyAlignment="1">
      <alignment horizontal="center"/>
    </xf>
    <xf numFmtId="2" fontId="0" fillId="0" borderId="0" xfId="0" applyNumberFormat="1"/>
    <xf numFmtId="0" fontId="15" fillId="0" borderId="11" xfId="0" applyFont="1" applyBorder="1"/>
    <xf numFmtId="0" fontId="16" fillId="0" borderId="0" xfId="0" applyFont="1" applyAlignment="1">
      <alignment horizontal="center"/>
    </xf>
    <xf numFmtId="0" fontId="12" fillId="0" borderId="12" xfId="0" applyFont="1" applyBorder="1" applyAlignment="1">
      <alignment vertical="center"/>
    </xf>
    <xf numFmtId="164" fontId="14" fillId="0" borderId="0" xfId="0" applyNumberFormat="1" applyFont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65" fontId="12" fillId="0" borderId="11" xfId="0" applyNumberFormat="1" applyFont="1" applyBorder="1" applyAlignment="1">
      <alignment horizontal="center" vertical="center"/>
    </xf>
    <xf numFmtId="0" fontId="16" fillId="0" borderId="0" xfId="0" applyFont="1"/>
    <xf numFmtId="0" fontId="6" fillId="0" borderId="0" xfId="0" applyFont="1" applyAlignment="1">
      <alignment horizontal="centerContinuous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Continuous" vertical="center"/>
    </xf>
    <xf numFmtId="0" fontId="15" fillId="0" borderId="5" xfId="0" applyFont="1" applyBorder="1" applyAlignment="1">
      <alignment horizontal="centerContinuous" vertical="center"/>
    </xf>
    <xf numFmtId="0" fontId="15" fillId="0" borderId="6" xfId="0" applyFont="1" applyBorder="1" applyAlignment="1">
      <alignment horizontal="centerContinuous" vertical="center"/>
    </xf>
    <xf numFmtId="0" fontId="16" fillId="0" borderId="6" xfId="0" applyFont="1" applyBorder="1" applyAlignment="1">
      <alignment horizontal="centerContinuous" vertical="center"/>
    </xf>
    <xf numFmtId="0" fontId="15" fillId="0" borderId="7" xfId="0" applyFont="1" applyBorder="1"/>
    <xf numFmtId="0" fontId="15" fillId="0" borderId="13" xfId="0" applyFont="1" applyBorder="1"/>
    <xf numFmtId="0" fontId="12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Continuous" vertical="center"/>
    </xf>
    <xf numFmtId="0" fontId="12" fillId="0" borderId="9" xfId="0" applyFont="1" applyBorder="1" applyAlignment="1">
      <alignment horizontal="left" vertical="center"/>
    </xf>
    <xf numFmtId="0" fontId="15" fillId="0" borderId="1" xfId="0" applyFont="1" applyBorder="1"/>
    <xf numFmtId="0" fontId="15" fillId="0" borderId="14" xfId="0" applyFont="1" applyBorder="1"/>
    <xf numFmtId="17" fontId="7" fillId="0" borderId="10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7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/>
    <xf numFmtId="164" fontId="12" fillId="0" borderId="0" xfId="0" applyNumberFormat="1" applyFont="1" applyAlignment="1">
      <alignment horizontal="center" vertical="center"/>
    </xf>
    <xf numFmtId="165" fontId="12" fillId="0" borderId="0" xfId="1" applyNumberFormat="1" applyFont="1" applyBorder="1" applyAlignment="1">
      <alignment horizontal="center" vertical="center"/>
    </xf>
    <xf numFmtId="165" fontId="12" fillId="0" borderId="10" xfId="1" applyNumberFormat="1" applyFont="1" applyBorder="1" applyAlignment="1">
      <alignment horizontal="center" vertical="center"/>
    </xf>
    <xf numFmtId="165" fontId="15" fillId="0" borderId="0" xfId="1" applyNumberFormat="1" applyFont="1" applyBorder="1" applyAlignment="1">
      <alignment horizontal="center" vertical="center"/>
    </xf>
    <xf numFmtId="165" fontId="15" fillId="0" borderId="10" xfId="1" applyNumberFormat="1" applyFont="1" applyBorder="1" applyAlignment="1">
      <alignment horizontal="center" vertical="center"/>
    </xf>
    <xf numFmtId="165" fontId="13" fillId="0" borderId="0" xfId="1" applyNumberFormat="1" applyFont="1" applyBorder="1" applyAlignment="1">
      <alignment horizontal="center" vertical="center"/>
    </xf>
    <xf numFmtId="165" fontId="13" fillId="0" borderId="1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" fontId="12" fillId="0" borderId="0" xfId="0" applyNumberFormat="1" applyFont="1" applyAlignment="1">
      <alignment horizontal="center" vertical="center"/>
    </xf>
    <xf numFmtId="17" fontId="12" fillId="0" borderId="10" xfId="0" applyNumberFormat="1" applyFont="1" applyBorder="1" applyAlignment="1">
      <alignment horizontal="center" vertical="center"/>
    </xf>
    <xf numFmtId="165" fontId="14" fillId="0" borderId="0" xfId="1" applyNumberFormat="1" applyFont="1" applyBorder="1" applyAlignment="1">
      <alignment horizontal="center" vertical="center"/>
    </xf>
    <xf numFmtId="165" fontId="14" fillId="0" borderId="10" xfId="1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165" fontId="12" fillId="0" borderId="2" xfId="1" applyNumberFormat="1" applyFont="1" applyBorder="1" applyAlignment="1">
      <alignment horizontal="center" vertical="center"/>
    </xf>
    <xf numFmtId="165" fontId="12" fillId="0" borderId="11" xfId="1" applyNumberFormat="1" applyFont="1" applyBorder="1" applyAlignment="1">
      <alignment horizontal="center" vertical="center"/>
    </xf>
    <xf numFmtId="165" fontId="14" fillId="0" borderId="2" xfId="1" applyNumberFormat="1" applyFont="1" applyBorder="1" applyAlignment="1">
      <alignment horizontal="center" vertical="center"/>
    </xf>
    <xf numFmtId="165" fontId="14" fillId="0" borderId="11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7" fontId="11" fillId="0" borderId="2" xfId="0" applyNumberFormat="1" applyFont="1" applyBorder="1" applyAlignment="1">
      <alignment horizontal="center"/>
    </xf>
    <xf numFmtId="0" fontId="17" fillId="0" borderId="13" xfId="0" applyFont="1" applyBorder="1"/>
    <xf numFmtId="17" fontId="7" fillId="0" borderId="3" xfId="0" applyNumberFormat="1" applyFont="1" applyBorder="1" applyAlignment="1">
      <alignment horizontal="center"/>
    </xf>
    <xf numFmtId="0" fontId="17" fillId="0" borderId="15" xfId="0" applyFont="1" applyBorder="1"/>
    <xf numFmtId="0" fontId="0" fillId="0" borderId="1" xfId="0" applyBorder="1"/>
    <xf numFmtId="164" fontId="12" fillId="0" borderId="1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66" fontId="0" fillId="0" borderId="0" xfId="0" applyNumberFormat="1"/>
    <xf numFmtId="0" fontId="0" fillId="0" borderId="2" xfId="0" applyBorder="1"/>
    <xf numFmtId="0" fontId="18" fillId="0" borderId="0" xfId="0" applyFont="1"/>
    <xf numFmtId="0" fontId="10" fillId="5" borderId="0" xfId="0" applyFont="1" applyFill="1" applyAlignment="1">
      <alignment horizontal="centerContinuous" vertical="center"/>
    </xf>
    <xf numFmtId="0" fontId="6" fillId="5" borderId="0" xfId="0" applyFont="1" applyFill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5" borderId="1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7" xfId="0" applyFont="1" applyBorder="1"/>
    <xf numFmtId="0" fontId="11" fillId="0" borderId="17" xfId="0" applyFont="1" applyBorder="1" applyAlignment="1">
      <alignment horizontal="centerContinuous"/>
    </xf>
    <xf numFmtId="0" fontId="6" fillId="0" borderId="17" xfId="0" applyFont="1" applyBorder="1" applyAlignment="1">
      <alignment horizontal="centerContinuous"/>
    </xf>
    <xf numFmtId="17" fontId="11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4" fontId="6" fillId="0" borderId="0" xfId="0" applyNumberFormat="1" applyFont="1"/>
    <xf numFmtId="165" fontId="7" fillId="7" borderId="0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6" fillId="7" borderId="0" xfId="0" applyFont="1" applyFill="1"/>
    <xf numFmtId="9" fontId="6" fillId="0" borderId="0" xfId="0" applyNumberFormat="1" applyFont="1"/>
    <xf numFmtId="0" fontId="7" fillId="0" borderId="0" xfId="0" applyFont="1"/>
    <xf numFmtId="167" fontId="0" fillId="0" borderId="0" xfId="0" applyNumberFormat="1"/>
    <xf numFmtId="0" fontId="12" fillId="6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0" fillId="5" borderId="0" xfId="0" applyFont="1" applyFill="1" applyAlignment="1">
      <alignment horizontal="center" vertical="center"/>
    </xf>
    <xf numFmtId="17" fontId="10" fillId="0" borderId="0" xfId="0" applyNumberFormat="1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</xdr:colOff>
      <xdr:row>1</xdr:row>
      <xdr:rowOff>85725</xdr:rowOff>
    </xdr:from>
    <xdr:to>
      <xdr:col>3</xdr:col>
      <xdr:colOff>247650</xdr:colOff>
      <xdr:row>6</xdr:row>
      <xdr:rowOff>38099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7BE0E108-DA29-45B9-BF9C-83B2C3FBFB52}"/>
            </a:ext>
          </a:extLst>
        </xdr:cNvPr>
        <xdr:cNvSpPr>
          <a:spLocks noChangeArrowheads="1"/>
        </xdr:cNvSpPr>
      </xdr:nvSpPr>
      <xdr:spPr bwMode="auto">
        <a:xfrm>
          <a:off x="474345" y="276225"/>
          <a:ext cx="2592705" cy="92392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****</a:t>
          </a:r>
        </a:p>
        <a:p>
          <a:pPr algn="ctr" rtl="0" eaLnBrk="1" fontAlgn="auto" latinLnBrk="0" hangingPunct="1"/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algn="ctr" rtl="0" eaLnBrk="1" fontAlgn="auto" latinLnBrk="0" hangingPunct="1"/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endParaRPr lang="fr-FR" sz="900" b="1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180021</xdr:colOff>
      <xdr:row>1</xdr:row>
      <xdr:rowOff>116956</xdr:rowOff>
    </xdr:from>
    <xdr:to>
      <xdr:col>2</xdr:col>
      <xdr:colOff>419100</xdr:colOff>
      <xdr:row>6</xdr:row>
      <xdr:rowOff>152400</xdr:rowOff>
    </xdr:to>
    <xdr:sp macro="" textlink="">
      <xdr:nvSpPr>
        <xdr:cNvPr id="2" name="Texte 2">
          <a:extLst>
            <a:ext uri="{FF2B5EF4-FFF2-40B4-BE49-F238E27FC236}">
              <a16:creationId xmlns:a16="http://schemas.microsoft.com/office/drawing/2014/main" id="{B27C6634-769E-41E2-A17D-5F765EEDDAA0}"/>
            </a:ext>
          </a:extLst>
        </xdr:cNvPr>
        <xdr:cNvSpPr>
          <a:spLocks noChangeArrowheads="1"/>
        </xdr:cNvSpPr>
      </xdr:nvSpPr>
      <xdr:spPr bwMode="auto">
        <a:xfrm>
          <a:off x="465771" y="307456"/>
          <a:ext cx="2353629" cy="98794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/>
          <a:r>
            <a:rPr lang="fr-FR" sz="800" b="1" i="1">
              <a:latin typeface="Times New Roman" pitchFamily="18" charset="0"/>
              <a:ea typeface="+mn-ea"/>
              <a:cs typeface="Times New Roman" pitchFamily="18" charset="0"/>
            </a:rPr>
            <a:t>REPUBLIQUE TUNISIENNE</a:t>
          </a:r>
          <a:endParaRPr lang="fr-FR" sz="800">
            <a:latin typeface="Times New Roman" pitchFamily="18" charset="0"/>
            <a:cs typeface="Times New Roman" pitchFamily="18" charset="0"/>
          </a:endParaRPr>
        </a:p>
        <a:p>
          <a:pPr algn="ctr" rtl="0"/>
          <a:endParaRPr lang="fr-FR" sz="800" b="1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0" eaLnBrk="1" fontAlgn="auto" latinLnBrk="0" hangingPunct="1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MINISTERE  DE  L'ECONOMIE  ET </a:t>
          </a:r>
        </a:p>
        <a:p>
          <a:pPr algn="ctr" rtl="0" eaLnBrk="1" fontAlgn="auto" latinLnBrk="0" hangingPunct="1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DE LA PLANIFICATION</a:t>
          </a:r>
        </a:p>
        <a:p>
          <a:pPr algn="ctr" rtl="0"/>
          <a:endParaRPr lang="fr-FR" sz="800" b="1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0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INSTITUT NATIONAL DE lA STATISTIQUE</a:t>
          </a:r>
          <a:endParaRPr lang="fr-FR" sz="800">
            <a:latin typeface="Times New Roman" pitchFamily="18" charset="0"/>
            <a:cs typeface="Times New Roman" pitchFamily="18" charset="0"/>
          </a:endParaRPr>
        </a:p>
        <a:p>
          <a:pPr algn="ctr" rtl="0">
            <a:defRPr sz="1000"/>
          </a:pPr>
          <a:endParaRPr lang="fr-FR" sz="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1</xdr:row>
      <xdr:rowOff>38101</xdr:rowOff>
    </xdr:from>
    <xdr:to>
      <xdr:col>2</xdr:col>
      <xdr:colOff>323850</xdr:colOff>
      <xdr:row>5</xdr:row>
      <xdr:rowOff>133350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4887ED14-49F2-416F-9632-E7ADE6B71014}"/>
            </a:ext>
          </a:extLst>
        </xdr:cNvPr>
        <xdr:cNvSpPr txBox="1">
          <a:spLocks noChangeArrowheads="1"/>
        </xdr:cNvSpPr>
      </xdr:nvSpPr>
      <xdr:spPr bwMode="auto">
        <a:xfrm>
          <a:off x="409576" y="228601"/>
          <a:ext cx="2419349" cy="8572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 LA  PLANIFICATION</a:t>
          </a: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1</xdr:row>
      <xdr:rowOff>137162</xdr:rowOff>
    </xdr:from>
    <xdr:to>
      <xdr:col>2</xdr:col>
      <xdr:colOff>323850</xdr:colOff>
      <xdr:row>6</xdr:row>
      <xdr:rowOff>9526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19327A9E-347F-45C0-8736-77F9DE57E8EB}"/>
            </a:ext>
          </a:extLst>
        </xdr:cNvPr>
        <xdr:cNvSpPr txBox="1">
          <a:spLocks noChangeArrowheads="1"/>
        </xdr:cNvSpPr>
      </xdr:nvSpPr>
      <xdr:spPr bwMode="auto">
        <a:xfrm>
          <a:off x="447674" y="327662"/>
          <a:ext cx="2371726" cy="8248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G49"/>
  <sheetViews>
    <sheetView tabSelected="1" topLeftCell="A15" workbookViewId="0">
      <selection activeCell="B1" sqref="B1"/>
    </sheetView>
  </sheetViews>
  <sheetFormatPr baseColWidth="10" defaultColWidth="9.140625" defaultRowHeight="15" x14ac:dyDescent="0.25"/>
  <cols>
    <col min="1" max="1" width="5.7109375" customWidth="1"/>
    <col min="2" max="2" width="26.7109375" customWidth="1"/>
    <col min="3" max="7" width="9.85546875" customWidth="1"/>
  </cols>
  <sheetData>
    <row r="5" spans="2:7" ht="15.75" x14ac:dyDescent="0.25">
      <c r="F5" s="120"/>
    </row>
    <row r="6" spans="2:7" ht="15.75" x14ac:dyDescent="0.25">
      <c r="F6" s="120"/>
    </row>
    <row r="7" spans="2:7" ht="15.75" x14ac:dyDescent="0.25">
      <c r="F7" s="120"/>
    </row>
    <row r="8" spans="2:7" ht="15.75" x14ac:dyDescent="0.25">
      <c r="F8" s="120"/>
    </row>
    <row r="9" spans="2:7" ht="15.75" x14ac:dyDescent="0.25">
      <c r="B9" s="121" t="s">
        <v>61</v>
      </c>
      <c r="C9" s="121"/>
      <c r="D9" s="121"/>
      <c r="E9" s="122"/>
      <c r="F9" s="122"/>
      <c r="G9" s="122"/>
    </row>
    <row r="10" spans="2:7" ht="18.75" x14ac:dyDescent="0.3">
      <c r="B10" s="123" t="s">
        <v>62</v>
      </c>
      <c r="C10" s="124"/>
      <c r="D10" s="125"/>
      <c r="E10" s="71"/>
      <c r="F10" s="126"/>
      <c r="G10" s="71"/>
    </row>
    <row r="11" spans="2:7" ht="16.5" thickBot="1" x14ac:dyDescent="0.3">
      <c r="B11" s="123"/>
      <c r="C11" s="123"/>
      <c r="D11" s="123"/>
      <c r="E11" s="71"/>
      <c r="F11" s="120"/>
      <c r="G11" s="71"/>
    </row>
    <row r="12" spans="2:7" ht="16.5" thickBot="1" x14ac:dyDescent="0.3">
      <c r="B12" s="149" t="s">
        <v>63</v>
      </c>
      <c r="C12" s="150"/>
      <c r="D12" s="150"/>
      <c r="E12" s="150"/>
      <c r="F12" s="150"/>
      <c r="G12" s="151"/>
    </row>
    <row r="13" spans="2:7" x14ac:dyDescent="0.25">
      <c r="B13" s="127"/>
      <c r="C13" s="127"/>
      <c r="D13" s="127"/>
      <c r="E13" s="128"/>
      <c r="F13" s="128"/>
      <c r="G13" s="128"/>
    </row>
    <row r="14" spans="2:7" x14ac:dyDescent="0.25">
      <c r="B14" s="129" t="s">
        <v>64</v>
      </c>
      <c r="C14" s="130"/>
      <c r="D14" s="130"/>
      <c r="E14" s="71"/>
      <c r="F14" s="71"/>
      <c r="G14" s="71"/>
    </row>
    <row r="15" spans="2:7" x14ac:dyDescent="0.25">
      <c r="B15" s="22"/>
      <c r="C15" s="22"/>
      <c r="D15" s="22"/>
      <c r="E15" s="22"/>
      <c r="F15" s="22"/>
      <c r="G15" s="22"/>
    </row>
    <row r="16" spans="2:7" x14ac:dyDescent="0.25">
      <c r="B16" s="131" t="s">
        <v>65</v>
      </c>
      <c r="C16" s="22"/>
      <c r="D16" s="22"/>
      <c r="E16" s="22"/>
      <c r="F16" s="22"/>
      <c r="G16" s="22"/>
    </row>
    <row r="17" spans="2:7" ht="15.75" thickBot="1" x14ac:dyDescent="0.3">
      <c r="B17" s="132"/>
      <c r="C17" s="22"/>
      <c r="D17" s="22"/>
      <c r="E17" s="22"/>
      <c r="F17" s="22"/>
      <c r="G17" s="22"/>
    </row>
    <row r="18" spans="2:7" ht="16.5" thickTop="1" thickBot="1" x14ac:dyDescent="0.3">
      <c r="B18" s="133"/>
      <c r="C18" s="134" t="s">
        <v>66</v>
      </c>
      <c r="D18" s="134"/>
      <c r="E18" s="135"/>
      <c r="F18" s="134" t="s">
        <v>67</v>
      </c>
      <c r="G18" s="134"/>
    </row>
    <row r="19" spans="2:7" ht="15.75" thickTop="1" x14ac:dyDescent="0.25">
      <c r="B19" s="22"/>
      <c r="C19" s="136" t="s">
        <v>68</v>
      </c>
      <c r="D19" s="136" t="s">
        <v>69</v>
      </c>
      <c r="E19" s="136" t="s">
        <v>70</v>
      </c>
      <c r="F19" s="137" t="s">
        <v>4</v>
      </c>
      <c r="G19" s="137" t="s">
        <v>5</v>
      </c>
    </row>
    <row r="20" spans="2:7" x14ac:dyDescent="0.25">
      <c r="B20" s="132" t="s">
        <v>47</v>
      </c>
      <c r="C20" s="138">
        <f t="shared" ref="C20:E21" si="0">C36+C44</f>
        <v>16287.900121734001</v>
      </c>
      <c r="D20" s="138">
        <f t="shared" si="0"/>
        <v>15325.083557817001</v>
      </c>
      <c r="E20" s="138">
        <f t="shared" si="0"/>
        <v>16266.820824575003</v>
      </c>
      <c r="F20" s="139">
        <f>(D20-C20)/C20</f>
        <v>-5.9112381382560884E-2</v>
      </c>
      <c r="G20" s="139">
        <f>(E20-D20)/D20</f>
        <v>6.145071008618689E-2</v>
      </c>
    </row>
    <row r="21" spans="2:7" x14ac:dyDescent="0.25">
      <c r="B21" s="132" t="s">
        <v>24</v>
      </c>
      <c r="C21" s="138">
        <f t="shared" si="0"/>
        <v>19315.323565185001</v>
      </c>
      <c r="D21" s="138">
        <f t="shared" si="0"/>
        <v>20374.616468742999</v>
      </c>
      <c r="E21" s="138">
        <f t="shared" si="0"/>
        <v>21499.521426994001</v>
      </c>
      <c r="F21" s="139">
        <f>(D21-C21)/C21</f>
        <v>5.4842099847984216E-2</v>
      </c>
      <c r="G21" s="139">
        <f>(E21-D21)/D21</f>
        <v>5.5211098573400626E-2</v>
      </c>
    </row>
    <row r="22" spans="2:7" x14ac:dyDescent="0.25">
      <c r="B22" s="132"/>
      <c r="C22" s="22"/>
      <c r="D22" s="22"/>
      <c r="E22" s="22"/>
      <c r="F22" s="22"/>
      <c r="G22" s="22"/>
    </row>
    <row r="23" spans="2:7" x14ac:dyDescent="0.25">
      <c r="B23" s="132" t="s">
        <v>71</v>
      </c>
      <c r="C23" s="138">
        <f>C20-C21</f>
        <v>-3027.4234434509999</v>
      </c>
      <c r="D23" s="138">
        <f>D20-D21</f>
        <v>-5049.5329109259983</v>
      </c>
      <c r="E23" s="138">
        <f>E20-E21</f>
        <v>-5232.7006024189977</v>
      </c>
      <c r="F23" s="140"/>
      <c r="G23" s="140"/>
    </row>
    <row r="24" spans="2:7" x14ac:dyDescent="0.25">
      <c r="B24" s="132" t="s">
        <v>72</v>
      </c>
      <c r="C24" s="141">
        <f>C20/C21</f>
        <v>0.84326312560935845</v>
      </c>
      <c r="D24" s="141">
        <f>D20/D21</f>
        <v>0.75216549873846406</v>
      </c>
      <c r="E24" s="141">
        <f>E20/E21</f>
        <v>0.7566131590329721</v>
      </c>
      <c r="F24" s="140"/>
      <c r="G24" s="140"/>
    </row>
    <row r="25" spans="2:7" x14ac:dyDescent="0.25">
      <c r="B25" s="132"/>
      <c r="C25" s="22"/>
      <c r="D25" s="22"/>
      <c r="E25" s="22"/>
      <c r="F25" s="22"/>
      <c r="G25" s="22"/>
    </row>
    <row r="26" spans="2:7" x14ac:dyDescent="0.25">
      <c r="B26" s="142"/>
      <c r="C26" s="143"/>
      <c r="D26" s="143"/>
      <c r="E26" s="143"/>
      <c r="F26" s="143"/>
      <c r="G26" s="143"/>
    </row>
    <row r="27" spans="2:7" x14ac:dyDescent="0.25">
      <c r="B27" s="142"/>
      <c r="C27" s="143"/>
      <c r="D27" s="143"/>
      <c r="E27" s="143"/>
      <c r="F27" s="143"/>
      <c r="G27" s="143"/>
    </row>
    <row r="28" spans="2:7" x14ac:dyDescent="0.25">
      <c r="B28" s="132"/>
      <c r="C28" s="22"/>
      <c r="D28" s="22"/>
      <c r="E28" s="22"/>
      <c r="F28" s="22"/>
      <c r="G28" s="22"/>
    </row>
    <row r="29" spans="2:7" x14ac:dyDescent="0.25">
      <c r="B29" s="129" t="s">
        <v>73</v>
      </c>
      <c r="C29" s="71"/>
      <c r="D29" s="71"/>
      <c r="E29" s="71"/>
      <c r="F29" s="71"/>
      <c r="G29" s="71"/>
    </row>
    <row r="30" spans="2:7" ht="15.75" thickBot="1" x14ac:dyDescent="0.3">
      <c r="B30" s="132"/>
      <c r="C30" s="22"/>
      <c r="D30" s="22"/>
      <c r="E30" s="22"/>
      <c r="F30" s="22"/>
      <c r="G30" s="22"/>
    </row>
    <row r="31" spans="2:7" ht="16.5" thickTop="1" thickBot="1" x14ac:dyDescent="0.3">
      <c r="B31" s="133"/>
      <c r="C31" s="134" t="s">
        <v>66</v>
      </c>
      <c r="D31" s="134"/>
      <c r="E31" s="134"/>
      <c r="F31" s="134" t="s">
        <v>67</v>
      </c>
      <c r="G31" s="134"/>
    </row>
    <row r="32" spans="2:7" ht="15.75" thickTop="1" x14ac:dyDescent="0.25">
      <c r="B32" s="22"/>
      <c r="C32" s="136" t="s">
        <v>68</v>
      </c>
      <c r="D32" s="136" t="s">
        <v>69</v>
      </c>
      <c r="E32" s="136" t="s">
        <v>70</v>
      </c>
      <c r="F32" s="137" t="s">
        <v>4</v>
      </c>
      <c r="G32" s="137" t="s">
        <v>5</v>
      </c>
    </row>
    <row r="33" spans="2:7" x14ac:dyDescent="0.25">
      <c r="B33" s="22"/>
      <c r="D33" s="22"/>
      <c r="E33" s="22"/>
      <c r="F33" s="22"/>
      <c r="G33" s="22"/>
    </row>
    <row r="34" spans="2:7" ht="15" customHeight="1" x14ac:dyDescent="0.25">
      <c r="B34" s="131" t="s">
        <v>74</v>
      </c>
      <c r="D34" s="22"/>
      <c r="E34" s="22"/>
      <c r="F34" s="22"/>
      <c r="G34" s="22"/>
    </row>
    <row r="35" spans="2:7" ht="15.75" customHeight="1" x14ac:dyDescent="0.25">
      <c r="B35" s="22"/>
      <c r="D35" s="22"/>
      <c r="E35" s="22"/>
      <c r="F35" s="22"/>
      <c r="G35" s="22"/>
    </row>
    <row r="36" spans="2:7" x14ac:dyDescent="0.25">
      <c r="B36" s="132" t="s">
        <v>47</v>
      </c>
      <c r="C36" s="138">
        <v>5454.4219704130001</v>
      </c>
      <c r="D36" s="138">
        <v>4594.7332490219997</v>
      </c>
      <c r="E36" s="138">
        <v>4932.1578383150008</v>
      </c>
      <c r="F36" s="139">
        <f>(D36-C36)/C36</f>
        <v>-0.1576131670879703</v>
      </c>
      <c r="G36" s="139">
        <f>(E36-D36)/D36</f>
        <v>7.3437253264881666E-2</v>
      </c>
    </row>
    <row r="37" spans="2:7" x14ac:dyDescent="0.25">
      <c r="B37" s="132" t="s">
        <v>24</v>
      </c>
      <c r="C37" s="138">
        <v>13133.1768381</v>
      </c>
      <c r="D37" s="138">
        <v>14168.366556610999</v>
      </c>
      <c r="E37" s="138">
        <v>14842.25057029</v>
      </c>
      <c r="F37" s="139">
        <f>(D37-C37)/C37</f>
        <v>7.8822491410293224E-2</v>
      </c>
      <c r="G37" s="139">
        <f>(E37-D37)/D37</f>
        <v>4.7562576178872523E-2</v>
      </c>
    </row>
    <row r="38" spans="2:7" x14ac:dyDescent="0.25">
      <c r="B38" s="132"/>
      <c r="C38" s="22"/>
      <c r="D38" s="22"/>
      <c r="E38" s="22"/>
      <c r="F38" s="22"/>
      <c r="G38" s="22"/>
    </row>
    <row r="39" spans="2:7" x14ac:dyDescent="0.25">
      <c r="B39" s="132" t="s">
        <v>71</v>
      </c>
      <c r="C39" s="138">
        <f>C36-C37</f>
        <v>-7678.7548676870001</v>
      </c>
      <c r="D39" s="138">
        <f>D36-D37</f>
        <v>-9573.6333075889997</v>
      </c>
      <c r="E39" s="138">
        <f>E36-E37</f>
        <v>-9910.092731974999</v>
      </c>
      <c r="F39" s="144"/>
      <c r="G39" s="22"/>
    </row>
    <row r="40" spans="2:7" x14ac:dyDescent="0.25">
      <c r="B40" s="132" t="s">
        <v>72</v>
      </c>
      <c r="C40" s="141">
        <f>C36/C37</f>
        <v>0.41531626640322472</v>
      </c>
      <c r="D40" s="141">
        <f>D36/D37</f>
        <v>0.32429519879114677</v>
      </c>
      <c r="E40" s="141">
        <f>E36/E37</f>
        <v>0.33230525350298223</v>
      </c>
      <c r="F40" s="22"/>
      <c r="G40" s="22"/>
    </row>
    <row r="41" spans="2:7" x14ac:dyDescent="0.25">
      <c r="B41" s="22"/>
      <c r="D41" s="22"/>
      <c r="E41" s="22"/>
      <c r="F41" s="22"/>
      <c r="G41" s="22"/>
    </row>
    <row r="42" spans="2:7" x14ac:dyDescent="0.25">
      <c r="B42" s="131" t="s">
        <v>75</v>
      </c>
      <c r="D42" s="22"/>
      <c r="E42" s="22"/>
      <c r="F42" s="22"/>
      <c r="G42" s="22"/>
    </row>
    <row r="43" spans="2:7" x14ac:dyDescent="0.25">
      <c r="B43" s="22"/>
      <c r="D43" s="22"/>
      <c r="E43" s="22"/>
      <c r="F43" s="22"/>
      <c r="G43" s="22"/>
    </row>
    <row r="44" spans="2:7" x14ac:dyDescent="0.25">
      <c r="B44" s="132" t="s">
        <v>47</v>
      </c>
      <c r="C44" s="138">
        <v>10833.478151321002</v>
      </c>
      <c r="D44" s="138">
        <v>10730.350308795001</v>
      </c>
      <c r="E44" s="138">
        <v>11334.662986260002</v>
      </c>
      <c r="F44" s="139">
        <f>(D44-C44)/C44</f>
        <v>-9.5193659031310805E-3</v>
      </c>
      <c r="G44" s="139">
        <f>(E44-D44)/D44</f>
        <v>5.6318075372589031E-2</v>
      </c>
    </row>
    <row r="45" spans="2:7" x14ac:dyDescent="0.25">
      <c r="B45" s="132" t="s">
        <v>24</v>
      </c>
      <c r="C45" s="138">
        <v>6182.1467270849998</v>
      </c>
      <c r="D45" s="138">
        <v>6206.2499121319997</v>
      </c>
      <c r="E45" s="138">
        <v>6657.2708567040008</v>
      </c>
      <c r="F45" s="139">
        <f>(D45-C45)/C45</f>
        <v>3.8988374283321172E-3</v>
      </c>
      <c r="G45" s="139">
        <f>(E45-D45)/D45</f>
        <v>7.2672056549051262E-2</v>
      </c>
    </row>
    <row r="46" spans="2:7" x14ac:dyDescent="0.25">
      <c r="B46" s="132"/>
      <c r="C46" s="145"/>
      <c r="D46" s="22"/>
      <c r="E46" s="22"/>
      <c r="F46" s="22"/>
      <c r="G46" s="22"/>
    </row>
    <row r="47" spans="2:7" x14ac:dyDescent="0.25">
      <c r="B47" s="132" t="s">
        <v>71</v>
      </c>
      <c r="C47" s="138">
        <f>C44-C45</f>
        <v>4651.331424236002</v>
      </c>
      <c r="D47" s="138">
        <f>D44-D45</f>
        <v>4524.1003966630014</v>
      </c>
      <c r="E47" s="138">
        <f>E44-E45</f>
        <v>4677.3921295560012</v>
      </c>
      <c r="F47" s="22"/>
      <c r="G47" s="22"/>
    </row>
    <row r="48" spans="2:7" x14ac:dyDescent="0.25">
      <c r="B48" s="132" t="s">
        <v>72</v>
      </c>
      <c r="C48" s="141">
        <f>C44/C45</f>
        <v>1.7523812729739583</v>
      </c>
      <c r="D48" s="141">
        <f>D44/D45</f>
        <v>1.7289587852109007</v>
      </c>
      <c r="E48" s="141">
        <f>E44/E45</f>
        <v>1.7025990424958866</v>
      </c>
      <c r="F48" s="22"/>
      <c r="G48" s="22"/>
    </row>
    <row r="49" spans="2:7" x14ac:dyDescent="0.25">
      <c r="B49" s="22"/>
      <c r="D49" s="22"/>
      <c r="E49" s="22"/>
      <c r="F49" s="22"/>
      <c r="G49" s="22"/>
    </row>
  </sheetData>
  <mergeCells count="1">
    <mergeCell ref="B12:G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C8C2-36D6-4D7C-9217-E3E76B11E736}">
  <dimension ref="B1:G52"/>
  <sheetViews>
    <sheetView workbookViewId="0">
      <selection activeCell="B1" sqref="B1"/>
    </sheetView>
  </sheetViews>
  <sheetFormatPr baseColWidth="10" defaultRowHeight="15" x14ac:dyDescent="0.25"/>
  <cols>
    <col min="1" max="1" width="4.28515625" customWidth="1"/>
    <col min="2" max="2" width="31.7109375" customWidth="1"/>
  </cols>
  <sheetData>
    <row r="1" spans="2:7" x14ac:dyDescent="0.25">
      <c r="B1" s="1"/>
      <c r="C1" s="2"/>
      <c r="D1" s="2"/>
      <c r="E1" s="2"/>
      <c r="F1" s="2"/>
      <c r="G1" s="2"/>
    </row>
    <row r="2" spans="2:7" x14ac:dyDescent="0.25">
      <c r="B2" s="3"/>
      <c r="C2" s="2"/>
      <c r="D2" s="2"/>
      <c r="E2" s="2"/>
      <c r="F2" s="2"/>
      <c r="G2" s="2"/>
    </row>
    <row r="3" spans="2:7" x14ac:dyDescent="0.25">
      <c r="B3" s="4"/>
      <c r="C3" s="2"/>
      <c r="D3" s="2"/>
      <c r="E3" s="2"/>
      <c r="F3" s="2"/>
      <c r="G3" s="2"/>
    </row>
    <row r="4" spans="2:7" x14ac:dyDescent="0.25">
      <c r="B4" s="4"/>
      <c r="C4" s="2"/>
      <c r="D4" s="2"/>
      <c r="E4" s="2"/>
      <c r="F4" s="2"/>
      <c r="G4" s="2"/>
    </row>
    <row r="5" spans="2:7" x14ac:dyDescent="0.25">
      <c r="B5" s="4"/>
      <c r="C5" s="2"/>
      <c r="D5" s="2"/>
      <c r="E5" s="2"/>
      <c r="F5" s="2"/>
      <c r="G5" s="2"/>
    </row>
    <row r="6" spans="2:7" x14ac:dyDescent="0.25">
      <c r="B6" s="1"/>
      <c r="C6" s="2"/>
      <c r="D6" s="2"/>
      <c r="E6" s="2"/>
      <c r="F6" s="2"/>
      <c r="G6" s="2"/>
    </row>
    <row r="7" spans="2:7" x14ac:dyDescent="0.25">
      <c r="B7" s="1"/>
      <c r="C7" s="2"/>
      <c r="D7" s="2"/>
      <c r="E7" s="2"/>
      <c r="F7" s="2"/>
      <c r="G7" s="2"/>
    </row>
    <row r="8" spans="2:7" x14ac:dyDescent="0.25">
      <c r="B8" s="1"/>
      <c r="C8" s="2"/>
      <c r="D8" s="2"/>
      <c r="E8" s="2"/>
      <c r="F8" s="2"/>
      <c r="G8" s="2"/>
    </row>
    <row r="9" spans="2:7" ht="18.75" x14ac:dyDescent="0.3">
      <c r="B9" s="152" t="s">
        <v>0</v>
      </c>
      <c r="C9" s="152"/>
      <c r="D9" s="152"/>
      <c r="E9" s="152"/>
      <c r="F9" s="152"/>
      <c r="G9" s="152"/>
    </row>
    <row r="10" spans="2:7" x14ac:dyDescent="0.25">
      <c r="B10" s="5"/>
      <c r="C10" s="6"/>
      <c r="D10" s="6"/>
      <c r="E10" s="6"/>
      <c r="F10" s="6"/>
      <c r="G10" s="6"/>
    </row>
    <row r="11" spans="2:7" x14ac:dyDescent="0.25">
      <c r="B11" s="7" t="s">
        <v>1</v>
      </c>
      <c r="C11" s="8" t="s">
        <v>2</v>
      </c>
      <c r="D11" s="8" t="s">
        <v>2</v>
      </c>
      <c r="E11" s="8" t="s">
        <v>2</v>
      </c>
      <c r="F11" s="153" t="s">
        <v>3</v>
      </c>
      <c r="G11" s="153"/>
    </row>
    <row r="12" spans="2:7" x14ac:dyDescent="0.25">
      <c r="B12" s="7"/>
      <c r="C12" s="8">
        <v>2024</v>
      </c>
      <c r="D12" s="8">
        <v>2025</v>
      </c>
      <c r="E12" s="8">
        <v>2026</v>
      </c>
      <c r="F12" s="8" t="s">
        <v>4</v>
      </c>
      <c r="G12" s="8" t="s">
        <v>5</v>
      </c>
    </row>
    <row r="13" spans="2:7" x14ac:dyDescent="0.25">
      <c r="B13" s="9" t="s">
        <v>6</v>
      </c>
      <c r="C13" s="5"/>
      <c r="D13" s="5"/>
      <c r="E13" s="5"/>
      <c r="F13" s="5"/>
      <c r="G13" s="5"/>
    </row>
    <row r="14" spans="2:7" x14ac:dyDescent="0.25">
      <c r="B14" s="9" t="s">
        <v>7</v>
      </c>
      <c r="C14" s="10">
        <v>2925.0148090140001</v>
      </c>
      <c r="D14" s="10">
        <v>2386.17022795</v>
      </c>
      <c r="E14" s="10">
        <v>2814.3822932779999</v>
      </c>
      <c r="F14" s="11">
        <f>+(D14-C14)/C14</f>
        <v>-0.18421943690795892</v>
      </c>
      <c r="G14" s="11">
        <f>+(E14-D14)/D14</f>
        <v>0.17945579083680221</v>
      </c>
    </row>
    <row r="15" spans="2:7" x14ac:dyDescent="0.25">
      <c r="B15" s="12" t="s">
        <v>8</v>
      </c>
      <c r="C15" s="10">
        <v>1809.538652151</v>
      </c>
      <c r="D15" s="10">
        <v>1770.4304937970001</v>
      </c>
      <c r="E15" s="10">
        <v>2016.122758857</v>
      </c>
      <c r="F15" s="11">
        <f>+(D15-C15)/C15</f>
        <v>-2.1612226026513442E-2</v>
      </c>
      <c r="G15" s="11">
        <f>+(E15-D15)/D15</f>
        <v>0.13877543677700083</v>
      </c>
    </row>
    <row r="16" spans="2:7" x14ac:dyDescent="0.25">
      <c r="B16" s="12"/>
      <c r="C16" s="5"/>
      <c r="D16" s="5"/>
      <c r="E16" s="5"/>
      <c r="F16" s="5"/>
      <c r="G16" s="5"/>
    </row>
    <row r="17" spans="2:7" x14ac:dyDescent="0.25">
      <c r="B17" s="9" t="s">
        <v>9</v>
      </c>
      <c r="C17" s="10">
        <f>+C14-C15</f>
        <v>1115.4761568630001</v>
      </c>
      <c r="D17" s="10">
        <f>+D14-D15</f>
        <v>615.73973415299997</v>
      </c>
      <c r="E17" s="10">
        <f>+E14-E15</f>
        <v>798.2595344209999</v>
      </c>
      <c r="F17" s="5"/>
      <c r="G17" s="5"/>
    </row>
    <row r="18" spans="2:7" x14ac:dyDescent="0.25">
      <c r="B18" s="12" t="s">
        <v>10</v>
      </c>
      <c r="C18" s="11">
        <f>+C14/C15</f>
        <v>1.6164422934746561</v>
      </c>
      <c r="D18" s="11">
        <f>+D14/D15</f>
        <v>1.347790967400498</v>
      </c>
      <c r="E18" s="11">
        <f>+E14/E15</f>
        <v>1.3959379610761187</v>
      </c>
      <c r="F18" s="5"/>
      <c r="G18" s="5"/>
    </row>
    <row r="19" spans="2:7" x14ac:dyDescent="0.25">
      <c r="B19" s="12"/>
      <c r="C19" s="5"/>
      <c r="D19" s="5"/>
      <c r="E19" s="5"/>
      <c r="F19" s="5"/>
      <c r="G19" s="5"/>
    </row>
    <row r="20" spans="2:7" x14ac:dyDescent="0.25">
      <c r="B20" s="9" t="s">
        <v>11</v>
      </c>
      <c r="C20" s="5"/>
      <c r="D20" s="5"/>
      <c r="E20" s="5"/>
      <c r="F20" s="5"/>
      <c r="G20" s="5"/>
    </row>
    <row r="21" spans="2:7" x14ac:dyDescent="0.25">
      <c r="B21" s="9" t="s">
        <v>7</v>
      </c>
      <c r="C21" s="10">
        <v>4941.3519395639996</v>
      </c>
      <c r="D21" s="10">
        <v>5149.4414090209993</v>
      </c>
      <c r="E21" s="10">
        <v>5471.7508828190003</v>
      </c>
      <c r="F21" s="11">
        <f>+(D21-C21)/C21</f>
        <v>4.2111849550906612E-2</v>
      </c>
      <c r="G21" s="11">
        <f>+(E21-D21)/D21</f>
        <v>6.2591152747823509E-2</v>
      </c>
    </row>
    <row r="22" spans="2:7" x14ac:dyDescent="0.25">
      <c r="B22" s="12" t="s">
        <v>8</v>
      </c>
      <c r="C22" s="10">
        <v>6435.1511589039992</v>
      </c>
      <c r="D22" s="10">
        <v>6765.5925443449996</v>
      </c>
      <c r="E22" s="10">
        <v>7073.1275112940002</v>
      </c>
      <c r="F22" s="11">
        <f>+(D22-C22)/C22</f>
        <v>5.1349436443895349E-2</v>
      </c>
      <c r="G22" s="11">
        <f>+(E22-D22)/D22</f>
        <v>4.5455732802894375E-2</v>
      </c>
    </row>
    <row r="23" spans="2:7" x14ac:dyDescent="0.25">
      <c r="B23" s="12"/>
      <c r="C23" s="5"/>
      <c r="D23" s="5"/>
      <c r="E23" s="5"/>
      <c r="F23" s="5"/>
      <c r="G23" s="5"/>
    </row>
    <row r="24" spans="2:7" x14ac:dyDescent="0.25">
      <c r="B24" s="12" t="s">
        <v>9</v>
      </c>
      <c r="C24" s="10">
        <f>+C21-C22</f>
        <v>-1493.7992193399996</v>
      </c>
      <c r="D24" s="10">
        <f>+D21-D22</f>
        <v>-1616.1511353240003</v>
      </c>
      <c r="E24" s="10">
        <f>+E21-E22</f>
        <v>-1601.376628475</v>
      </c>
      <c r="F24" s="5"/>
      <c r="G24" s="5"/>
    </row>
    <row r="25" spans="2:7" x14ac:dyDescent="0.25">
      <c r="B25" s="12" t="s">
        <v>10</v>
      </c>
      <c r="C25" s="11">
        <f>+C21/C22</f>
        <v>0.76786882196650441</v>
      </c>
      <c r="D25" s="11">
        <f>+D21/D22</f>
        <v>0.76112201189608208</v>
      </c>
      <c r="E25" s="11">
        <f>+E21/E22</f>
        <v>0.77359709323520531</v>
      </c>
      <c r="F25" s="5"/>
      <c r="G25" s="5"/>
    </row>
    <row r="26" spans="2:7" x14ac:dyDescent="0.25">
      <c r="B26" s="12"/>
      <c r="C26" s="5"/>
      <c r="D26" s="5"/>
      <c r="E26" s="5"/>
      <c r="F26" s="5"/>
      <c r="G26" s="5"/>
    </row>
    <row r="27" spans="2:7" x14ac:dyDescent="0.25">
      <c r="B27" s="9" t="s">
        <v>12</v>
      </c>
      <c r="C27" s="5"/>
      <c r="D27" s="5"/>
      <c r="E27" s="5"/>
      <c r="F27" s="5"/>
      <c r="G27" s="5"/>
    </row>
    <row r="28" spans="2:7" x14ac:dyDescent="0.25">
      <c r="B28" s="9" t="s">
        <v>7</v>
      </c>
      <c r="C28" s="10">
        <v>2928.46503166</v>
      </c>
      <c r="D28" s="10">
        <v>2757.948367341</v>
      </c>
      <c r="E28" s="10">
        <v>2903.7663033879999</v>
      </c>
      <c r="F28" s="11">
        <f>+(D28-C28)/C28</f>
        <v>-5.8227317886853057E-2</v>
      </c>
      <c r="G28" s="11">
        <f>+(E28-D28)/D28</f>
        <v>5.2871887586346013E-2</v>
      </c>
    </row>
    <row r="29" spans="2:7" x14ac:dyDescent="0.25">
      <c r="B29" s="12" t="s">
        <v>8</v>
      </c>
      <c r="C29" s="10">
        <v>3114.5649334209998</v>
      </c>
      <c r="D29" s="10">
        <v>3685.8664170669999</v>
      </c>
      <c r="E29" s="10">
        <v>3880.792170919</v>
      </c>
      <c r="F29" s="11">
        <f>+(D29-C29)/C29</f>
        <v>0.18342898474057168</v>
      </c>
      <c r="G29" s="11">
        <f>+(E29-D29)/D29</f>
        <v>5.2884649576397498E-2</v>
      </c>
    </row>
    <row r="30" spans="2:7" x14ac:dyDescent="0.25">
      <c r="B30" s="12"/>
      <c r="C30" s="5"/>
      <c r="D30" s="5"/>
      <c r="E30" s="5"/>
      <c r="F30" s="5"/>
      <c r="G30" s="5"/>
    </row>
    <row r="31" spans="2:7" x14ac:dyDescent="0.25">
      <c r="B31" s="12" t="s">
        <v>9</v>
      </c>
      <c r="C31" s="10">
        <f>+C28-C29</f>
        <v>-186.09990176099973</v>
      </c>
      <c r="D31" s="10">
        <f>+D28-D29</f>
        <v>-927.91804972599994</v>
      </c>
      <c r="E31" s="10">
        <f>+E28-E29</f>
        <v>-977.02586753100013</v>
      </c>
      <c r="F31" s="5"/>
      <c r="G31" s="5"/>
    </row>
    <row r="32" spans="2:7" x14ac:dyDescent="0.25">
      <c r="B32" s="12" t="s">
        <v>10</v>
      </c>
      <c r="C32" s="11">
        <f>+C28/C29</f>
        <v>0.94024850798130899</v>
      </c>
      <c r="D32" s="11">
        <f>+D28/D29</f>
        <v>0.74824968006724901</v>
      </c>
      <c r="E32" s="11">
        <f>+E28/E29</f>
        <v>0.74824061055049151</v>
      </c>
      <c r="F32" s="5"/>
      <c r="G32" s="5"/>
    </row>
    <row r="33" spans="2:7" x14ac:dyDescent="0.25">
      <c r="B33" s="12"/>
      <c r="C33" s="5"/>
      <c r="D33" s="5"/>
      <c r="E33" s="5"/>
      <c r="F33" s="5"/>
      <c r="G33" s="5"/>
    </row>
    <row r="34" spans="2:7" x14ac:dyDescent="0.25">
      <c r="B34" s="9" t="s">
        <v>13</v>
      </c>
      <c r="C34" s="5"/>
      <c r="D34" s="5"/>
      <c r="E34" s="5"/>
      <c r="F34" s="5"/>
      <c r="G34" s="5"/>
    </row>
    <row r="35" spans="2:7" x14ac:dyDescent="0.25">
      <c r="B35" s="9" t="s">
        <v>7</v>
      </c>
      <c r="C35" s="10">
        <v>4581.5343732009997</v>
      </c>
      <c r="D35" s="10">
        <v>4430.1639807179999</v>
      </c>
      <c r="E35" s="10">
        <v>4438.2889689740005</v>
      </c>
      <c r="F35" s="11">
        <f>+(D35-C35)/C35</f>
        <v>-3.3039235363684749E-2</v>
      </c>
      <c r="G35" s="11">
        <f>+(E35-D35)/D35</f>
        <v>1.8340152399242981E-3</v>
      </c>
    </row>
    <row r="36" spans="2:7" x14ac:dyDescent="0.25">
      <c r="B36" s="12" t="s">
        <v>8</v>
      </c>
      <c r="C36" s="10">
        <v>4101.2746896389999</v>
      </c>
      <c r="D36" s="10">
        <v>4669.6745238679996</v>
      </c>
      <c r="E36" s="10">
        <v>4900.4549605720003</v>
      </c>
      <c r="F36" s="11">
        <f>+(D36-C36)/C36</f>
        <v>0.13859101797422671</v>
      </c>
      <c r="G36" s="11">
        <f>+(E36-D36)/D36</f>
        <v>4.9421096807586488E-2</v>
      </c>
    </row>
    <row r="37" spans="2:7" x14ac:dyDescent="0.25">
      <c r="B37" s="12"/>
      <c r="C37" s="5"/>
      <c r="D37" s="5"/>
      <c r="E37" s="5"/>
      <c r="F37" s="5"/>
      <c r="G37" s="5"/>
    </row>
    <row r="38" spans="2:7" x14ac:dyDescent="0.25">
      <c r="B38" s="12" t="s">
        <v>9</v>
      </c>
      <c r="C38" s="10">
        <f>+C35-C36</f>
        <v>480.25968356199974</v>
      </c>
      <c r="D38" s="10">
        <f>+D35-D36</f>
        <v>-239.51054314999965</v>
      </c>
      <c r="E38" s="10">
        <f>+E35-E36</f>
        <v>-462.16599159799989</v>
      </c>
      <c r="F38" s="5"/>
      <c r="G38" s="5"/>
    </row>
    <row r="39" spans="2:7" x14ac:dyDescent="0.25">
      <c r="B39" s="12" t="s">
        <v>10</v>
      </c>
      <c r="C39" s="11">
        <f>+C35/C36</f>
        <v>1.1171001017745223</v>
      </c>
      <c r="D39" s="11">
        <f>+D35/D36</f>
        <v>0.94870937108661535</v>
      </c>
      <c r="E39" s="11">
        <f>+E35/E36</f>
        <v>0.90568916655361853</v>
      </c>
      <c r="F39" s="5"/>
      <c r="G39" s="5"/>
    </row>
    <row r="40" spans="2:7" x14ac:dyDescent="0.25">
      <c r="B40" s="12"/>
      <c r="C40" s="5"/>
      <c r="D40" s="5"/>
      <c r="E40" s="5"/>
      <c r="F40" s="5"/>
      <c r="G40" s="5"/>
    </row>
    <row r="41" spans="2:7" x14ac:dyDescent="0.25">
      <c r="B41" s="9" t="s">
        <v>14</v>
      </c>
      <c r="C41" s="5"/>
      <c r="D41" s="5"/>
      <c r="E41" s="5"/>
      <c r="F41" s="5"/>
      <c r="G41" s="5"/>
    </row>
    <row r="42" spans="2:7" x14ac:dyDescent="0.25">
      <c r="B42" s="9" t="s">
        <v>7</v>
      </c>
      <c r="C42" s="10">
        <v>911.53396829500002</v>
      </c>
      <c r="D42" s="10">
        <v>601.35957278699993</v>
      </c>
      <c r="E42" s="10">
        <v>638.63237611600005</v>
      </c>
      <c r="F42" s="11">
        <f>+(D42-C42)/C42</f>
        <v>-0.34027738548040398</v>
      </c>
      <c r="G42" s="11">
        <f>+(E42-D42)/D42</f>
        <v>6.1980892989296515E-2</v>
      </c>
    </row>
    <row r="43" spans="2:7" x14ac:dyDescent="0.25">
      <c r="B43" s="12" t="s">
        <v>8</v>
      </c>
      <c r="C43" s="10">
        <v>3854.7941310699998</v>
      </c>
      <c r="D43" s="10">
        <v>3483.0524896659999</v>
      </c>
      <c r="E43" s="10">
        <v>3629.0240253520001</v>
      </c>
      <c r="F43" s="11">
        <f>+(D43-C43)/C43</f>
        <v>-9.6436185374395911E-2</v>
      </c>
      <c r="G43" s="11">
        <f>+(E43-D43)/D43</f>
        <v>4.1909082943506773E-2</v>
      </c>
    </row>
    <row r="44" spans="2:7" x14ac:dyDescent="0.25">
      <c r="B44" s="12"/>
      <c r="C44" s="5"/>
      <c r="D44" s="5"/>
      <c r="E44" s="5"/>
      <c r="F44" s="5"/>
      <c r="G44" s="5"/>
    </row>
    <row r="45" spans="2:7" x14ac:dyDescent="0.25">
      <c r="B45" s="12" t="s">
        <v>9</v>
      </c>
      <c r="C45" s="10">
        <f>+C42-C43</f>
        <v>-2943.260162775</v>
      </c>
      <c r="D45" s="10">
        <f>+D42-D43</f>
        <v>-2881.6929168790002</v>
      </c>
      <c r="E45" s="10">
        <f>+E42-E43</f>
        <v>-2990.3916492359999</v>
      </c>
      <c r="F45" s="5"/>
      <c r="G45" s="5"/>
    </row>
    <row r="46" spans="2:7" x14ac:dyDescent="0.25">
      <c r="B46" s="12" t="s">
        <v>10</v>
      </c>
      <c r="C46" s="11">
        <f>+C42/C43</f>
        <v>0.23646761339287908</v>
      </c>
      <c r="D46" s="11">
        <f>+D42/D43</f>
        <v>0.17265303195148404</v>
      </c>
      <c r="E46" s="11">
        <f>+E42/E43</f>
        <v>0.17597909841725431</v>
      </c>
      <c r="F46" s="5"/>
      <c r="G46" s="5"/>
    </row>
    <row r="47" spans="2:7" ht="15.75" thickBot="1" x14ac:dyDescent="0.3">
      <c r="B47" s="12"/>
      <c r="C47" s="5"/>
      <c r="D47" s="5"/>
      <c r="E47" s="5"/>
      <c r="F47" s="5"/>
      <c r="G47" s="5"/>
    </row>
    <row r="48" spans="2:7" x14ac:dyDescent="0.25">
      <c r="B48" s="13" t="s">
        <v>15</v>
      </c>
      <c r="C48" s="14">
        <f t="shared" ref="C48:E49" si="0">SUM(C14+C21+C28+C35+C42)</f>
        <v>16287.900121734001</v>
      </c>
      <c r="D48" s="14">
        <f t="shared" si="0"/>
        <v>15325.083557816999</v>
      </c>
      <c r="E48" s="14">
        <f t="shared" si="0"/>
        <v>16266.820824575001</v>
      </c>
      <c r="F48" s="15">
        <f>+(D48-C48)/C48</f>
        <v>-5.9112381382560995E-2</v>
      </c>
      <c r="G48" s="15">
        <f>+(E48-D48)/D48</f>
        <v>6.1450710086186897E-2</v>
      </c>
    </row>
    <row r="49" spans="2:7" x14ac:dyDescent="0.25">
      <c r="B49" s="16" t="s">
        <v>16</v>
      </c>
      <c r="C49" s="17">
        <f t="shared" si="0"/>
        <v>19315.323565184997</v>
      </c>
      <c r="D49" s="17">
        <f t="shared" si="0"/>
        <v>20374.616468742999</v>
      </c>
      <c r="E49" s="17">
        <f t="shared" si="0"/>
        <v>21499.521426994001</v>
      </c>
      <c r="F49" s="18">
        <f>+(D49-C49)/C49</f>
        <v>5.484209984798441E-2</v>
      </c>
      <c r="G49" s="18">
        <f>+(E49-D49)/D49</f>
        <v>5.5211098573400626E-2</v>
      </c>
    </row>
    <row r="50" spans="2:7" x14ac:dyDescent="0.25">
      <c r="B50" s="9"/>
      <c r="C50" s="5"/>
      <c r="D50" s="5"/>
      <c r="E50" s="5"/>
      <c r="F50" s="19"/>
      <c r="G50" s="19"/>
    </row>
    <row r="51" spans="2:7" x14ac:dyDescent="0.25">
      <c r="B51" s="9" t="s">
        <v>17</v>
      </c>
      <c r="C51" s="17">
        <f>C48-C49</f>
        <v>-3027.4234434509963</v>
      </c>
      <c r="D51" s="17">
        <f>D48-D49</f>
        <v>-5049.5329109260001</v>
      </c>
      <c r="E51" s="17">
        <f>E48-E49</f>
        <v>-5232.7006024189996</v>
      </c>
      <c r="F51" s="18">
        <f>+(D51-C51)/C51</f>
        <v>0.66793083466711123</v>
      </c>
      <c r="G51" s="18">
        <f>+(E51-D51)/D51</f>
        <v>3.6274185102679039E-2</v>
      </c>
    </row>
    <row r="52" spans="2:7" ht="15.75" thickBot="1" x14ac:dyDescent="0.3">
      <c r="B52" s="20" t="s">
        <v>18</v>
      </c>
      <c r="C52" s="21">
        <f>+C48/C49</f>
        <v>0.84326312560935868</v>
      </c>
      <c r="D52" s="21">
        <f>+D48/D49</f>
        <v>0.75216549873846394</v>
      </c>
      <c r="E52" s="21">
        <f>+E48/E49</f>
        <v>0.75661315903297199</v>
      </c>
      <c r="F52" s="21"/>
      <c r="G52" s="21"/>
    </row>
  </sheetData>
  <mergeCells count="2">
    <mergeCell ref="B9:G9"/>
    <mergeCell ref="F11:G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4473-B271-4CF6-B2E2-4E4BE7A9E58D}">
  <dimension ref="B6:L70"/>
  <sheetViews>
    <sheetView workbookViewId="0">
      <selection activeCell="D2" sqref="D2"/>
    </sheetView>
  </sheetViews>
  <sheetFormatPr baseColWidth="10" defaultRowHeight="15" x14ac:dyDescent="0.25"/>
  <cols>
    <col min="1" max="1" width="4.42578125" customWidth="1"/>
    <col min="2" max="2" width="33.140625" customWidth="1"/>
  </cols>
  <sheetData>
    <row r="6" spans="2:12" x14ac:dyDescent="0.25">
      <c r="B6" s="22"/>
      <c r="C6" s="22"/>
      <c r="D6" s="22" t="s">
        <v>19</v>
      </c>
      <c r="E6" s="22"/>
      <c r="H6" s="22"/>
      <c r="I6" s="22"/>
      <c r="J6" s="22"/>
      <c r="K6" s="22"/>
    </row>
    <row r="7" spans="2:12" x14ac:dyDescent="0.25">
      <c r="B7" s="22"/>
      <c r="C7" s="22"/>
      <c r="D7" s="22"/>
      <c r="E7" s="22"/>
      <c r="H7" s="22"/>
      <c r="I7" s="22"/>
      <c r="J7" s="22"/>
      <c r="K7" s="22"/>
    </row>
    <row r="8" spans="2:12" ht="15.75" x14ac:dyDescent="0.25">
      <c r="B8" s="154" t="s">
        <v>20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</row>
    <row r="9" spans="2:12" x14ac:dyDescent="0.25">
      <c r="C9" s="23"/>
      <c r="D9" s="23"/>
      <c r="E9" s="23"/>
      <c r="H9" s="23"/>
      <c r="I9" s="23"/>
      <c r="J9" s="23"/>
      <c r="K9" s="23"/>
    </row>
    <row r="10" spans="2:12" ht="15.75" x14ac:dyDescent="0.25">
      <c r="B10" s="155" t="s">
        <v>21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</row>
    <row r="11" spans="2:12" ht="16.5" thickBot="1" x14ac:dyDescent="0.3">
      <c r="B11" s="24"/>
      <c r="C11" s="23"/>
      <c r="D11" s="23"/>
      <c r="E11" s="23"/>
      <c r="F11" s="23"/>
      <c r="G11" s="23"/>
      <c r="H11" s="23"/>
      <c r="I11" s="23"/>
      <c r="J11" s="23"/>
      <c r="K11" s="23"/>
    </row>
    <row r="12" spans="2:12" ht="15.75" thickBot="1" x14ac:dyDescent="0.3">
      <c r="B12" s="25" t="s">
        <v>22</v>
      </c>
      <c r="C12" s="26"/>
      <c r="D12" s="27"/>
      <c r="E12" s="28" t="s">
        <v>23</v>
      </c>
      <c r="F12" s="29"/>
      <c r="G12" s="30"/>
      <c r="H12" s="31"/>
      <c r="I12" s="28" t="s">
        <v>24</v>
      </c>
      <c r="J12" s="28"/>
      <c r="K12" s="27"/>
      <c r="L12" s="30"/>
    </row>
    <row r="13" spans="2:12" ht="15.75" thickBot="1" x14ac:dyDescent="0.3">
      <c r="B13" s="32"/>
      <c r="C13" s="156" t="s">
        <v>25</v>
      </c>
      <c r="D13" s="157"/>
      <c r="E13" s="157"/>
      <c r="F13" s="157" t="s">
        <v>26</v>
      </c>
      <c r="G13" s="158"/>
      <c r="H13" s="156" t="s">
        <v>25</v>
      </c>
      <c r="I13" s="157"/>
      <c r="J13" s="157"/>
      <c r="K13" s="157" t="s">
        <v>26</v>
      </c>
      <c r="L13" s="158"/>
    </row>
    <row r="14" spans="2:12" ht="15.75" thickBot="1" x14ac:dyDescent="0.3">
      <c r="B14" s="34"/>
      <c r="C14" s="35" t="s">
        <v>27</v>
      </c>
      <c r="D14" s="35" t="s">
        <v>28</v>
      </c>
      <c r="E14" s="35" t="s">
        <v>29</v>
      </c>
      <c r="F14" s="33" t="s">
        <v>4</v>
      </c>
      <c r="G14" s="33" t="s">
        <v>5</v>
      </c>
      <c r="H14" s="35" t="s">
        <v>27</v>
      </c>
      <c r="I14" s="35" t="s">
        <v>28</v>
      </c>
      <c r="J14" s="35" t="s">
        <v>29</v>
      </c>
      <c r="K14" s="33" t="s">
        <v>4</v>
      </c>
      <c r="L14" s="33" t="s">
        <v>5</v>
      </c>
    </row>
    <row r="15" spans="2:12" x14ac:dyDescent="0.25">
      <c r="B15" s="32"/>
      <c r="C15" s="36"/>
      <c r="D15" s="36"/>
      <c r="E15" s="36"/>
      <c r="F15" s="37"/>
      <c r="G15" s="38"/>
      <c r="H15" s="36"/>
      <c r="I15" s="36"/>
      <c r="J15" s="36"/>
      <c r="K15" s="39"/>
      <c r="L15" s="40"/>
    </row>
    <row r="16" spans="2:12" x14ac:dyDescent="0.25">
      <c r="B16" s="41" t="s">
        <v>30</v>
      </c>
      <c r="C16" s="42">
        <f>SUM(C17:C18)</f>
        <v>3113.1158767439997</v>
      </c>
      <c r="D16" s="42">
        <f>SUM(D17:D18)</f>
        <v>2553.4439430819998</v>
      </c>
      <c r="E16" s="42">
        <f>SUM(E17:E18)</f>
        <v>2965.190962703</v>
      </c>
      <c r="F16" s="43">
        <f t="shared" ref="F16:G18" si="0">(D16-C16)/C16</f>
        <v>-0.17977870269556409</v>
      </c>
      <c r="G16" s="44">
        <f t="shared" si="0"/>
        <v>0.16125163849260879</v>
      </c>
      <c r="H16" s="42">
        <f>SUM(H17:H18)</f>
        <v>2422.4375198880002</v>
      </c>
      <c r="I16" s="42">
        <f>SUM(I17:I18)</f>
        <v>2407.671859521</v>
      </c>
      <c r="J16" s="42">
        <f>SUM(J17:J18)</f>
        <v>2609.0448596370002</v>
      </c>
      <c r="K16" s="43">
        <f t="shared" ref="K16:L18" si="1">(I16-H16)/H16</f>
        <v>-6.0953730470963471E-3</v>
      </c>
      <c r="L16" s="44">
        <f t="shared" si="1"/>
        <v>8.3638058616535407E-2</v>
      </c>
    </row>
    <row r="17" spans="2:12" x14ac:dyDescent="0.25">
      <c r="B17" s="45" t="s">
        <v>31</v>
      </c>
      <c r="C17" s="46">
        <v>2826.7533352199998</v>
      </c>
      <c r="D17" s="46">
        <v>2247.9347122439999</v>
      </c>
      <c r="E17" s="46">
        <v>2707.426054647</v>
      </c>
      <c r="F17" s="47">
        <f t="shared" si="0"/>
        <v>-0.20476446096806383</v>
      </c>
      <c r="G17" s="48">
        <f t="shared" si="0"/>
        <v>0.20440599982742072</v>
      </c>
      <c r="H17" s="46">
        <v>2252.626568998</v>
      </c>
      <c r="I17" s="46">
        <v>2289.69791106</v>
      </c>
      <c r="J17" s="46">
        <v>2508.9698448050003</v>
      </c>
      <c r="K17" s="47">
        <f t="shared" si="1"/>
        <v>1.6456940787344897E-2</v>
      </c>
      <c r="L17" s="48">
        <f t="shared" si="1"/>
        <v>9.5764569066445038E-2</v>
      </c>
    </row>
    <row r="18" spans="2:12" x14ac:dyDescent="0.25">
      <c r="B18" s="45" t="s">
        <v>32</v>
      </c>
      <c r="C18" s="46">
        <v>286.36254152399999</v>
      </c>
      <c r="D18" s="46">
        <v>305.50923083800001</v>
      </c>
      <c r="E18" s="46">
        <v>257.76490805599997</v>
      </c>
      <c r="F18" s="47">
        <f t="shared" si="0"/>
        <v>6.6861710376303993E-2</v>
      </c>
      <c r="G18" s="48">
        <f t="shared" si="0"/>
        <v>-0.15627784028338262</v>
      </c>
      <c r="H18" s="46">
        <v>169.81095089000002</v>
      </c>
      <c r="I18" s="46">
        <v>117.97394846099999</v>
      </c>
      <c r="J18" s="46">
        <v>100.07501483200001</v>
      </c>
      <c r="K18" s="47">
        <f t="shared" si="1"/>
        <v>-0.30526301252843785</v>
      </c>
      <c r="L18" s="48">
        <f t="shared" si="1"/>
        <v>-0.15171937417112932</v>
      </c>
    </row>
    <row r="19" spans="2:12" x14ac:dyDescent="0.25">
      <c r="B19" s="45"/>
      <c r="C19" s="49"/>
      <c r="D19" s="49"/>
      <c r="E19" s="49"/>
      <c r="F19" s="47"/>
      <c r="G19" s="48"/>
      <c r="H19" s="49"/>
      <c r="I19" s="49"/>
      <c r="J19" s="49"/>
      <c r="K19" s="47"/>
      <c r="L19" s="48"/>
    </row>
    <row r="20" spans="2:12" x14ac:dyDescent="0.25">
      <c r="B20" s="41" t="s">
        <v>33</v>
      </c>
      <c r="C20" s="42">
        <f>SUM(C21:C22)</f>
        <v>911.53396829500002</v>
      </c>
      <c r="D20" s="42">
        <f>SUM(D21:D22)</f>
        <v>601.35957278699993</v>
      </c>
      <c r="E20" s="42">
        <f>SUM(E21:E22)</f>
        <v>638.63237611600005</v>
      </c>
      <c r="F20" s="43">
        <f>(D20-C20)/C20</f>
        <v>-0.34027738548040398</v>
      </c>
      <c r="G20" s="44">
        <f>(E20-D20)/D20</f>
        <v>6.1980892989296515E-2</v>
      </c>
      <c r="H20" s="42">
        <f>SUM(H21:H22)</f>
        <v>3854.7941310699998</v>
      </c>
      <c r="I20" s="42">
        <f>SUM(I21:I22)</f>
        <v>3483.0524896659999</v>
      </c>
      <c r="J20" s="42">
        <f>SUM(J21:J22)</f>
        <v>3629.0240253520001</v>
      </c>
      <c r="K20" s="43">
        <f>(I20-H20)/H20</f>
        <v>-9.6436185374395911E-2</v>
      </c>
      <c r="L20" s="44">
        <f>(J20-I20)/I20</f>
        <v>4.1909082943506773E-2</v>
      </c>
    </row>
    <row r="21" spans="2:12" x14ac:dyDescent="0.25">
      <c r="B21" s="45" t="s">
        <v>31</v>
      </c>
      <c r="C21" s="46">
        <v>911.53396829500002</v>
      </c>
      <c r="D21" s="46">
        <v>601.35957278699993</v>
      </c>
      <c r="E21" s="46">
        <v>638.63237611600005</v>
      </c>
      <c r="F21" s="47">
        <f>(D21-C21)/C21</f>
        <v>-0.34027738548040398</v>
      </c>
      <c r="G21" s="48">
        <f>(E21-D21)/D21</f>
        <v>6.1980892989296515E-2</v>
      </c>
      <c r="H21" s="46">
        <v>3854.7941310699998</v>
      </c>
      <c r="I21" s="46">
        <v>3483.0524896659999</v>
      </c>
      <c r="J21" s="46">
        <v>3629.0240253520001</v>
      </c>
      <c r="K21" s="47">
        <f>(I21-H21)/H21</f>
        <v>-9.6436185374395911E-2</v>
      </c>
      <c r="L21" s="48">
        <f>(J21-I21)/I21</f>
        <v>4.1909082943506773E-2</v>
      </c>
    </row>
    <row r="22" spans="2:12" x14ac:dyDescent="0.25">
      <c r="B22" s="45" t="s">
        <v>32</v>
      </c>
      <c r="C22" s="46">
        <v>0</v>
      </c>
      <c r="D22" s="46">
        <v>0</v>
      </c>
      <c r="E22" s="46">
        <v>0</v>
      </c>
      <c r="F22" s="47"/>
      <c r="G22" s="48"/>
      <c r="H22" s="49">
        <v>0</v>
      </c>
      <c r="I22" s="49">
        <v>0</v>
      </c>
      <c r="J22" s="49">
        <v>0</v>
      </c>
      <c r="K22" s="47"/>
      <c r="L22" s="48"/>
    </row>
    <row r="23" spans="2:12" x14ac:dyDescent="0.25">
      <c r="B23" s="45"/>
      <c r="C23" s="49"/>
      <c r="D23" s="49"/>
      <c r="E23" s="49"/>
      <c r="F23" s="47"/>
      <c r="G23" s="48"/>
      <c r="H23" s="49"/>
      <c r="I23" s="49"/>
      <c r="J23" s="49"/>
      <c r="K23" s="47"/>
      <c r="L23" s="48"/>
    </row>
    <row r="24" spans="2:12" x14ac:dyDescent="0.25">
      <c r="B24" s="41" t="s">
        <v>34</v>
      </c>
      <c r="C24" s="42">
        <f>SUM(C25:C26)</f>
        <v>600.12841875799995</v>
      </c>
      <c r="D24" s="42">
        <f>SUM(D25:D26)</f>
        <v>548.46163915900001</v>
      </c>
      <c r="E24" s="42">
        <f>SUM(E25:E26)</f>
        <v>436.96214458000003</v>
      </c>
      <c r="F24" s="43">
        <f>(D24-C24)/C24</f>
        <v>-8.6092872765344608E-2</v>
      </c>
      <c r="G24" s="44">
        <f>(E24-D24)/D24</f>
        <v>-0.20329497382892822</v>
      </c>
      <c r="H24" s="42">
        <f>SUM(H25:H26)</f>
        <v>322.93028948699998</v>
      </c>
      <c r="I24" s="42">
        <f>SUM(I25:I26)</f>
        <v>336.44980430200002</v>
      </c>
      <c r="J24" s="42">
        <f>SUM(J25:J26)</f>
        <v>396.02399026899997</v>
      </c>
      <c r="K24" s="43">
        <f>(I24-H24)/H24</f>
        <v>4.1865118433073722E-2</v>
      </c>
      <c r="L24" s="44">
        <f>(J24-I24)/I24</f>
        <v>0.17706708461487375</v>
      </c>
    </row>
    <row r="25" spans="2:12" x14ac:dyDescent="0.25">
      <c r="B25" s="45" t="s">
        <v>31</v>
      </c>
      <c r="C25" s="46">
        <v>600.12841875799995</v>
      </c>
      <c r="D25" s="46">
        <v>548.46163915900001</v>
      </c>
      <c r="E25" s="46">
        <v>436.96214458000003</v>
      </c>
      <c r="F25" s="47">
        <f>(D25-C25)/C25</f>
        <v>-8.6092872765344608E-2</v>
      </c>
      <c r="G25" s="48">
        <f>(E25-D25)/D25</f>
        <v>-0.20329497382892822</v>
      </c>
      <c r="H25" s="46">
        <v>322.93028948699998</v>
      </c>
      <c r="I25" s="46">
        <v>336.44980430200002</v>
      </c>
      <c r="J25" s="46">
        <v>396.02399026899997</v>
      </c>
      <c r="K25" s="47">
        <f>(I25-H25)/H25</f>
        <v>4.1865118433073722E-2</v>
      </c>
      <c r="L25" s="48">
        <f>(J25-I25)/I25</f>
        <v>0.17706708461487375</v>
      </c>
    </row>
    <row r="26" spans="2:12" x14ac:dyDescent="0.25">
      <c r="B26" s="45" t="s">
        <v>32</v>
      </c>
      <c r="C26" s="46">
        <v>0</v>
      </c>
      <c r="D26" s="46">
        <v>0</v>
      </c>
      <c r="E26" s="46">
        <v>0</v>
      </c>
      <c r="F26" s="47"/>
      <c r="G26" s="48"/>
      <c r="H26" s="49">
        <v>0</v>
      </c>
      <c r="I26" s="49">
        <v>0</v>
      </c>
      <c r="J26" s="49">
        <v>0</v>
      </c>
      <c r="K26" s="47"/>
      <c r="L26" s="48"/>
    </row>
    <row r="27" spans="2:12" x14ac:dyDescent="0.25">
      <c r="B27" s="45"/>
      <c r="C27" s="49"/>
      <c r="D27" s="49"/>
      <c r="E27" s="49"/>
      <c r="F27" s="47"/>
      <c r="G27" s="48"/>
      <c r="H27" s="49"/>
      <c r="I27" s="49"/>
      <c r="J27" s="49"/>
      <c r="K27" s="47"/>
      <c r="L27" s="48"/>
    </row>
    <row r="28" spans="2:12" x14ac:dyDescent="0.25">
      <c r="B28" s="41" t="s">
        <v>35</v>
      </c>
      <c r="C28" s="42">
        <f>SUM(C29:C30)</f>
        <v>2882.04930375</v>
      </c>
      <c r="D28" s="42">
        <f>SUM(D29:D30)</f>
        <v>2807.70275502</v>
      </c>
      <c r="E28" s="42">
        <f>SUM(E29:E30)</f>
        <v>2668.658675187</v>
      </c>
      <c r="F28" s="43">
        <f t="shared" ref="F28:G30" si="2">(D28-C28)/C28</f>
        <v>-2.5796418067263259E-2</v>
      </c>
      <c r="G28" s="44">
        <f t="shared" si="2"/>
        <v>-4.9522364710579775E-2</v>
      </c>
      <c r="H28" s="42">
        <f>SUM(H29:H30)</f>
        <v>1986.780617289</v>
      </c>
      <c r="I28" s="42">
        <f>SUM(I29:I30)</f>
        <v>2029.970332331</v>
      </c>
      <c r="J28" s="42">
        <f>SUM(J29:J30)</f>
        <v>1988.172861624</v>
      </c>
      <c r="K28" s="43">
        <f t="shared" ref="K28:L30" si="3">(I28-H28)/H28</f>
        <v>2.1738542577958698E-2</v>
      </c>
      <c r="L28" s="44">
        <f t="shared" si="3"/>
        <v>-2.0590187965458723E-2</v>
      </c>
    </row>
    <row r="29" spans="2:12" x14ac:dyDescent="0.25">
      <c r="B29" s="45" t="s">
        <v>31</v>
      </c>
      <c r="C29" s="46">
        <f t="shared" ref="C29:E30" si="4">C33+C37</f>
        <v>124.165710186</v>
      </c>
      <c r="D29" s="46">
        <f t="shared" si="4"/>
        <v>120.945954048</v>
      </c>
      <c r="E29" s="46">
        <f t="shared" si="4"/>
        <v>111.733401355</v>
      </c>
      <c r="F29" s="47">
        <f t="shared" si="2"/>
        <v>-2.5931121669394919E-2</v>
      </c>
      <c r="G29" s="48">
        <f t="shared" si="2"/>
        <v>-7.6170821632808042E-2</v>
      </c>
      <c r="H29" s="46">
        <f t="shared" ref="H29:J30" si="5">H33+H37</f>
        <v>383.31908748500001</v>
      </c>
      <c r="I29" s="46">
        <f t="shared" si="5"/>
        <v>430.80926681200003</v>
      </c>
      <c r="J29" s="46">
        <f t="shared" si="5"/>
        <v>396.84964710700001</v>
      </c>
      <c r="K29" s="47">
        <f t="shared" si="3"/>
        <v>0.12389202854099562</v>
      </c>
      <c r="L29" s="48">
        <f t="shared" si="3"/>
        <v>-7.8827505165573866E-2</v>
      </c>
    </row>
    <row r="30" spans="2:12" x14ac:dyDescent="0.25">
      <c r="B30" s="45" t="s">
        <v>32</v>
      </c>
      <c r="C30" s="46">
        <f t="shared" si="4"/>
        <v>2757.883593564</v>
      </c>
      <c r="D30" s="46">
        <f t="shared" si="4"/>
        <v>2686.7568009719998</v>
      </c>
      <c r="E30" s="46">
        <f t="shared" si="4"/>
        <v>2556.9252738320001</v>
      </c>
      <c r="F30" s="47">
        <f t="shared" si="2"/>
        <v>-2.5790353428254493E-2</v>
      </c>
      <c r="G30" s="48">
        <f t="shared" si="2"/>
        <v>-4.8322768585913688E-2</v>
      </c>
      <c r="H30" s="46">
        <f t="shared" si="5"/>
        <v>1603.4615298040001</v>
      </c>
      <c r="I30" s="46">
        <f t="shared" si="5"/>
        <v>1599.161065519</v>
      </c>
      <c r="J30" s="46">
        <f t="shared" si="5"/>
        <v>1591.323214517</v>
      </c>
      <c r="K30" s="47">
        <f t="shared" si="3"/>
        <v>-2.6819878151524835E-3</v>
      </c>
      <c r="L30" s="48">
        <f t="shared" si="3"/>
        <v>-4.901226756328164E-3</v>
      </c>
    </row>
    <row r="31" spans="2:12" x14ac:dyDescent="0.25">
      <c r="B31" s="45"/>
      <c r="C31" s="49"/>
      <c r="D31" s="49"/>
      <c r="E31" s="49"/>
      <c r="F31" s="47"/>
      <c r="G31" s="48"/>
      <c r="H31" s="49"/>
      <c r="I31" s="49"/>
      <c r="J31" s="49"/>
      <c r="K31" s="47"/>
      <c r="L31" s="48"/>
    </row>
    <row r="32" spans="2:12" x14ac:dyDescent="0.25">
      <c r="B32" s="41" t="s">
        <v>36</v>
      </c>
      <c r="C32" s="42">
        <f>SUM(C33:C34)</f>
        <v>2361.0211432669998</v>
      </c>
      <c r="D32" s="42">
        <f>SUM(D33:D34)</f>
        <v>2301.4629099449999</v>
      </c>
      <c r="E32" s="42">
        <f>SUM(E33:E34)</f>
        <v>2199.8421206600001</v>
      </c>
      <c r="F32" s="43">
        <f t="shared" ref="F32:G34" si="6">(D32-C32)/C32</f>
        <v>-2.5225624722524875E-2</v>
      </c>
      <c r="G32" s="44">
        <f t="shared" si="6"/>
        <v>-4.4154867256769433E-2</v>
      </c>
      <c r="H32" s="42">
        <f>SUM(H33:H34)</f>
        <v>1694.1630259890001</v>
      </c>
      <c r="I32" s="42">
        <f>SUM(I33:I34)</f>
        <v>1713.3144329050001</v>
      </c>
      <c r="J32" s="42">
        <f>SUM(J33:J34)</f>
        <v>1718.434956389</v>
      </c>
      <c r="K32" s="43">
        <f t="shared" ref="K32:L34" si="7">(I32-H32)/H32</f>
        <v>1.130434711548497E-2</v>
      </c>
      <c r="L32" s="44">
        <f t="shared" si="7"/>
        <v>2.9886653527559791E-3</v>
      </c>
    </row>
    <row r="33" spans="2:12" x14ac:dyDescent="0.25">
      <c r="B33" s="45" t="s">
        <v>31</v>
      </c>
      <c r="C33" s="46">
        <v>111.32510318</v>
      </c>
      <c r="D33" s="46">
        <v>105.822352845</v>
      </c>
      <c r="E33" s="46">
        <v>96.195200133</v>
      </c>
      <c r="F33" s="47">
        <f t="shared" si="6"/>
        <v>-4.942955521992809E-2</v>
      </c>
      <c r="G33" s="48">
        <f t="shared" si="6"/>
        <v>-9.0974661337393153E-2</v>
      </c>
      <c r="H33" s="46">
        <v>321.355388463</v>
      </c>
      <c r="I33" s="46">
        <v>365.21435084300003</v>
      </c>
      <c r="J33" s="46">
        <v>336.40960966</v>
      </c>
      <c r="K33" s="47">
        <f t="shared" si="7"/>
        <v>0.13648117926315662</v>
      </c>
      <c r="L33" s="48">
        <f t="shared" si="7"/>
        <v>-7.8870781272729187E-2</v>
      </c>
    </row>
    <row r="34" spans="2:12" x14ac:dyDescent="0.25">
      <c r="B34" s="45" t="s">
        <v>32</v>
      </c>
      <c r="C34" s="46">
        <v>2249.6960400869998</v>
      </c>
      <c r="D34" s="46">
        <v>2195.6405571</v>
      </c>
      <c r="E34" s="46">
        <v>2103.646920527</v>
      </c>
      <c r="F34" s="47">
        <f t="shared" si="6"/>
        <v>-2.4027905114199052E-2</v>
      </c>
      <c r="G34" s="48">
        <f t="shared" si="6"/>
        <v>-4.1898313581210718E-2</v>
      </c>
      <c r="H34" s="46">
        <v>1372.807637526</v>
      </c>
      <c r="I34" s="46">
        <v>1348.100082062</v>
      </c>
      <c r="J34" s="46">
        <v>1382.0253467289999</v>
      </c>
      <c r="K34" s="47">
        <f t="shared" si="7"/>
        <v>-1.799782780093406E-2</v>
      </c>
      <c r="L34" s="48">
        <f t="shared" si="7"/>
        <v>2.516524189740367E-2</v>
      </c>
    </row>
    <row r="35" spans="2:12" x14ac:dyDescent="0.25">
      <c r="B35" s="45"/>
      <c r="C35" s="49"/>
      <c r="D35" s="49"/>
      <c r="E35" s="49"/>
      <c r="F35" s="47"/>
      <c r="G35" s="48"/>
      <c r="H35" s="49"/>
      <c r="I35" s="49"/>
      <c r="J35" s="49"/>
      <c r="K35" s="47"/>
      <c r="L35" s="48"/>
    </row>
    <row r="36" spans="2:12" x14ac:dyDescent="0.25">
      <c r="B36" s="41" t="s">
        <v>37</v>
      </c>
      <c r="C36" s="42">
        <f>SUM(C37:C38)</f>
        <v>521.02816048299997</v>
      </c>
      <c r="D36" s="42">
        <f>SUM(D37:D38)</f>
        <v>506.23984507500001</v>
      </c>
      <c r="E36" s="42">
        <f>SUM(E37:E38)</f>
        <v>468.81655452699999</v>
      </c>
      <c r="F36" s="43">
        <f t="shared" ref="F36:G38" si="8">(D36-C36)/C36</f>
        <v>-2.8382948426992884E-2</v>
      </c>
      <c r="G36" s="44">
        <f t="shared" si="8"/>
        <v>-7.3924032080990604E-2</v>
      </c>
      <c r="H36" s="42">
        <f>SUM(H37:H38)</f>
        <v>292.61759130000002</v>
      </c>
      <c r="I36" s="42">
        <f>SUM(I37:I38)</f>
        <v>316.65589942600002</v>
      </c>
      <c r="J36" s="42">
        <f>SUM(J37:J38)</f>
        <v>269.73790523499997</v>
      </c>
      <c r="K36" s="43">
        <f t="shared" ref="K36:L38" si="9">(I36-H36)/H36</f>
        <v>8.2149224245904054E-2</v>
      </c>
      <c r="L36" s="44">
        <f t="shared" si="9"/>
        <v>-0.14816712486976549</v>
      </c>
    </row>
    <row r="37" spans="2:12" x14ac:dyDescent="0.25">
      <c r="B37" s="45" t="s">
        <v>31</v>
      </c>
      <c r="C37" s="46">
        <v>12.840607006000001</v>
      </c>
      <c r="D37" s="46">
        <v>15.123601203</v>
      </c>
      <c r="E37" s="46">
        <v>15.538201222</v>
      </c>
      <c r="F37" s="47">
        <f t="shared" si="8"/>
        <v>0.17779488118694306</v>
      </c>
      <c r="G37" s="48">
        <f t="shared" si="8"/>
        <v>2.7414106827794268E-2</v>
      </c>
      <c r="H37" s="46">
        <v>61.963699022</v>
      </c>
      <c r="I37" s="46">
        <v>65.594915968999999</v>
      </c>
      <c r="J37" s="46">
        <v>60.440037446999995</v>
      </c>
      <c r="K37" s="47">
        <f t="shared" si="9"/>
        <v>5.8602326915808356E-2</v>
      </c>
      <c r="L37" s="48">
        <f t="shared" si="9"/>
        <v>-7.8586555769599387E-2</v>
      </c>
    </row>
    <row r="38" spans="2:12" x14ac:dyDescent="0.25">
      <c r="B38" s="45" t="s">
        <v>32</v>
      </c>
      <c r="C38" s="46">
        <v>508.18755347699999</v>
      </c>
      <c r="D38" s="46">
        <v>491.11624387199998</v>
      </c>
      <c r="E38" s="46">
        <v>453.278353305</v>
      </c>
      <c r="F38" s="47">
        <f t="shared" si="8"/>
        <v>-3.3592537810496849E-2</v>
      </c>
      <c r="G38" s="48">
        <f t="shared" si="8"/>
        <v>-7.704467331131834E-2</v>
      </c>
      <c r="H38" s="46">
        <v>230.653892278</v>
      </c>
      <c r="I38" s="46">
        <v>251.06098345699999</v>
      </c>
      <c r="J38" s="46">
        <v>209.29786778799999</v>
      </c>
      <c r="K38" s="47">
        <f t="shared" si="9"/>
        <v>8.8474948232843853E-2</v>
      </c>
      <c r="L38" s="48">
        <f t="shared" si="9"/>
        <v>-0.16634649914112562</v>
      </c>
    </row>
    <row r="39" spans="2:12" x14ac:dyDescent="0.25">
      <c r="B39" s="45"/>
      <c r="C39" s="49"/>
      <c r="D39" s="49"/>
      <c r="E39" s="49"/>
      <c r="F39" s="47"/>
      <c r="G39" s="48"/>
      <c r="H39" s="49"/>
      <c r="I39" s="49"/>
      <c r="J39" s="49"/>
      <c r="K39" s="47"/>
      <c r="L39" s="48"/>
    </row>
    <row r="40" spans="2:12" x14ac:dyDescent="0.25">
      <c r="B40" s="41" t="s">
        <v>38</v>
      </c>
      <c r="C40" s="42">
        <f t="shared" ref="C40:E40" si="10">C41+C42</f>
        <v>7163.9757951060001</v>
      </c>
      <c r="D40" s="42">
        <f t="shared" si="10"/>
        <v>6993.0733503770007</v>
      </c>
      <c r="E40" s="42">
        <f t="shared" si="10"/>
        <v>7735.0218745889997</v>
      </c>
      <c r="F40" s="43">
        <f t="shared" ref="F40:G42" si="11">(D40-C40)/C40</f>
        <v>-2.3855809904571389E-2</v>
      </c>
      <c r="G40" s="44">
        <f t="shared" si="11"/>
        <v>0.10609763219085928</v>
      </c>
      <c r="H40" s="42">
        <f t="shared" ref="H40:J40" si="12">H41+H42</f>
        <v>7175.6564209099997</v>
      </c>
      <c r="I40" s="42">
        <f t="shared" si="12"/>
        <v>8388.638242631001</v>
      </c>
      <c r="J40" s="42">
        <f t="shared" si="12"/>
        <v>9243.173841152</v>
      </c>
      <c r="K40" s="43">
        <f t="shared" ref="K40:L42" si="13">(I40-H40)/H40</f>
        <v>0.1690412347762846</v>
      </c>
      <c r="L40" s="44">
        <f t="shared" si="13"/>
        <v>0.10186821433999323</v>
      </c>
    </row>
    <row r="41" spans="2:12" x14ac:dyDescent="0.25">
      <c r="B41" s="45" t="s">
        <v>31</v>
      </c>
      <c r="C41" s="46">
        <f t="shared" ref="C41:E42" si="14">C45+C49</f>
        <v>471.67870639500001</v>
      </c>
      <c r="D41" s="46">
        <f t="shared" si="14"/>
        <v>554.67359703500006</v>
      </c>
      <c r="E41" s="46">
        <f t="shared" si="14"/>
        <v>579.98271113299995</v>
      </c>
      <c r="F41" s="47">
        <f t="shared" si="11"/>
        <v>0.17595640743319302</v>
      </c>
      <c r="G41" s="48">
        <f t="shared" si="11"/>
        <v>4.5628842319680278E-2</v>
      </c>
      <c r="H41" s="46">
        <f t="shared" ref="H41:J42" si="15">H45+H49</f>
        <v>3937.5346462489997</v>
      </c>
      <c r="I41" s="46">
        <f t="shared" si="15"/>
        <v>5007.3744961760003</v>
      </c>
      <c r="J41" s="46">
        <f t="shared" si="15"/>
        <v>5380.4683826720002</v>
      </c>
      <c r="K41" s="47">
        <f t="shared" si="13"/>
        <v>0.27170296798433469</v>
      </c>
      <c r="L41" s="48">
        <f t="shared" si="13"/>
        <v>7.4508884202873549E-2</v>
      </c>
    </row>
    <row r="42" spans="2:12" x14ac:dyDescent="0.25">
      <c r="B42" s="45" t="s">
        <v>32</v>
      </c>
      <c r="C42" s="46">
        <f t="shared" si="14"/>
        <v>6692.2970887110005</v>
      </c>
      <c r="D42" s="46">
        <f t="shared" si="14"/>
        <v>6438.3997533420006</v>
      </c>
      <c r="E42" s="46">
        <f t="shared" si="14"/>
        <v>7155.0391634560001</v>
      </c>
      <c r="F42" s="47">
        <f t="shared" si="11"/>
        <v>-3.7938742408386246E-2</v>
      </c>
      <c r="G42" s="48">
        <f t="shared" si="11"/>
        <v>0.11130706970191019</v>
      </c>
      <c r="H42" s="46">
        <f t="shared" si="15"/>
        <v>3238.121774661</v>
      </c>
      <c r="I42" s="46">
        <f t="shared" si="15"/>
        <v>3381.2637464549998</v>
      </c>
      <c r="J42" s="46">
        <f t="shared" si="15"/>
        <v>3862.7054584799998</v>
      </c>
      <c r="K42" s="47">
        <f t="shared" si="13"/>
        <v>4.420524666926258E-2</v>
      </c>
      <c r="L42" s="48">
        <f t="shared" si="13"/>
        <v>0.14238514003226024</v>
      </c>
    </row>
    <row r="43" spans="2:12" x14ac:dyDescent="0.25">
      <c r="B43" s="45"/>
      <c r="C43" s="49"/>
      <c r="D43" s="49"/>
      <c r="E43" s="49"/>
      <c r="F43" s="47"/>
      <c r="G43" s="48"/>
      <c r="H43" s="49"/>
      <c r="I43" s="49"/>
      <c r="J43" s="49"/>
      <c r="K43" s="47"/>
      <c r="L43" s="48"/>
    </row>
    <row r="44" spans="2:12" x14ac:dyDescent="0.25">
      <c r="B44" s="41" t="s">
        <v>39</v>
      </c>
      <c r="C44" s="42">
        <f>SUM(C45:C46)</f>
        <v>2845.857489515</v>
      </c>
      <c r="D44" s="42">
        <f>SUM(D45:D46)</f>
        <v>2843.2269352860003</v>
      </c>
      <c r="E44" s="42">
        <f>SUM(E45:E46)</f>
        <v>2873.0622731819994</v>
      </c>
      <c r="F44" s="43">
        <f t="shared" ref="F44:G46" si="16">(D44-C44)/C44</f>
        <v>-9.2434503087082079E-4</v>
      </c>
      <c r="G44" s="44">
        <f t="shared" si="16"/>
        <v>1.0493477508153251E-2</v>
      </c>
      <c r="H44" s="42">
        <f>SUM(H45:H46)</f>
        <v>4549.903271786</v>
      </c>
      <c r="I44" s="42">
        <f>SUM(I45:I46)</f>
        <v>5448.8087552830002</v>
      </c>
      <c r="J44" s="42">
        <f>SUM(J45:J46)</f>
        <v>6036.478898972</v>
      </c>
      <c r="K44" s="43">
        <f t="shared" ref="K44:L46" si="17">(I44-H44)/H44</f>
        <v>0.19756584476666195</v>
      </c>
      <c r="L44" s="44">
        <f t="shared" si="17"/>
        <v>0.10785295834052032</v>
      </c>
    </row>
    <row r="45" spans="2:12" x14ac:dyDescent="0.25">
      <c r="B45" s="45" t="s">
        <v>31</v>
      </c>
      <c r="C45" s="46">
        <v>407.76281432799999</v>
      </c>
      <c r="D45" s="46">
        <v>476.57543513100001</v>
      </c>
      <c r="E45" s="46">
        <v>478.95359833299995</v>
      </c>
      <c r="F45" s="47">
        <f t="shared" si="16"/>
        <v>0.16875648878479607</v>
      </c>
      <c r="G45" s="48">
        <f t="shared" si="16"/>
        <v>4.990108651626652E-3</v>
      </c>
      <c r="H45" s="46">
        <v>3121.1508212869999</v>
      </c>
      <c r="I45" s="46">
        <v>3854.7682958570003</v>
      </c>
      <c r="J45" s="46">
        <v>4311.3241232780001</v>
      </c>
      <c r="K45" s="47">
        <f t="shared" si="17"/>
        <v>0.23504710812644897</v>
      </c>
      <c r="L45" s="48">
        <f t="shared" si="17"/>
        <v>0.11843924002168782</v>
      </c>
    </row>
    <row r="46" spans="2:12" x14ac:dyDescent="0.25">
      <c r="B46" s="45" t="s">
        <v>32</v>
      </c>
      <c r="C46" s="46">
        <v>2438.0946751870001</v>
      </c>
      <c r="D46" s="46">
        <v>2366.6515001550001</v>
      </c>
      <c r="E46" s="46">
        <v>2394.1086748489997</v>
      </c>
      <c r="F46" s="47">
        <f t="shared" si="16"/>
        <v>-2.9302871524675457E-2</v>
      </c>
      <c r="G46" s="48">
        <f t="shared" si="16"/>
        <v>1.1601697458287095E-2</v>
      </c>
      <c r="H46" s="46">
        <v>1428.7524504990001</v>
      </c>
      <c r="I46" s="46">
        <v>1594.0404594259999</v>
      </c>
      <c r="J46" s="46">
        <v>1725.1547756940001</v>
      </c>
      <c r="K46" s="47">
        <f t="shared" si="17"/>
        <v>0.11568694693700923</v>
      </c>
      <c r="L46" s="48">
        <f t="shared" si="17"/>
        <v>8.2252815788134634E-2</v>
      </c>
    </row>
    <row r="47" spans="2:12" x14ac:dyDescent="0.25">
      <c r="B47" s="45"/>
      <c r="C47" s="49"/>
      <c r="D47" s="49"/>
      <c r="E47" s="49"/>
      <c r="F47" s="47"/>
      <c r="G47" s="48"/>
      <c r="H47" s="49"/>
      <c r="I47" s="49"/>
      <c r="J47" s="49"/>
      <c r="K47" s="47"/>
      <c r="L47" s="48"/>
    </row>
    <row r="48" spans="2:12" x14ac:dyDescent="0.25">
      <c r="B48" s="41" t="s">
        <v>40</v>
      </c>
      <c r="C48" s="42">
        <f>SUM(C49:C50)</f>
        <v>4318.1183055909996</v>
      </c>
      <c r="D48" s="42">
        <f>SUM(D49:D50)</f>
        <v>4149.8464150910004</v>
      </c>
      <c r="E48" s="42">
        <f>SUM(E49:E50)</f>
        <v>4861.9596014070003</v>
      </c>
      <c r="F48" s="43">
        <f t="shared" ref="F48:G50" si="18">(D48-C48)/C48</f>
        <v>-3.8968800433773362E-2</v>
      </c>
      <c r="G48" s="44">
        <f t="shared" si="18"/>
        <v>0.17159988951070235</v>
      </c>
      <c r="H48" s="42">
        <f>SUM(H49:H50)</f>
        <v>2625.7531491239997</v>
      </c>
      <c r="I48" s="42">
        <f>SUM(I49:I50)</f>
        <v>2939.8294873479999</v>
      </c>
      <c r="J48" s="42">
        <f>SUM(J49:J50)</f>
        <v>3206.69494218</v>
      </c>
      <c r="K48" s="43">
        <f t="shared" ref="K48:L50" si="19">(I48-H48)/H48</f>
        <v>0.11961380997630411</v>
      </c>
      <c r="L48" s="44">
        <f t="shared" si="19"/>
        <v>9.0775827639152484E-2</v>
      </c>
    </row>
    <row r="49" spans="2:12" x14ac:dyDescent="0.25">
      <c r="B49" s="45" t="s">
        <v>31</v>
      </c>
      <c r="C49" s="46">
        <v>63.915892067000001</v>
      </c>
      <c r="D49" s="46">
        <v>78.098161903999994</v>
      </c>
      <c r="E49" s="46">
        <v>101.02911280000001</v>
      </c>
      <c r="F49" s="47">
        <f t="shared" si="18"/>
        <v>0.22188957047072724</v>
      </c>
      <c r="G49" s="48">
        <f t="shared" si="18"/>
        <v>0.29361703703330755</v>
      </c>
      <c r="H49" s="46">
        <v>816.38382496200006</v>
      </c>
      <c r="I49" s="46">
        <v>1152.606200319</v>
      </c>
      <c r="J49" s="46">
        <v>1069.1442593940001</v>
      </c>
      <c r="K49" s="47">
        <f t="shared" si="19"/>
        <v>0.41184350433774203</v>
      </c>
      <c r="L49" s="48">
        <f t="shared" si="19"/>
        <v>-7.2411497441104034E-2</v>
      </c>
    </row>
    <row r="50" spans="2:12" x14ac:dyDescent="0.25">
      <c r="B50" s="45" t="s">
        <v>32</v>
      </c>
      <c r="C50" s="46">
        <v>4254.2024135239999</v>
      </c>
      <c r="D50" s="46">
        <v>4071.748253187</v>
      </c>
      <c r="E50" s="46">
        <v>4760.9304886070004</v>
      </c>
      <c r="F50" s="47">
        <f t="shared" si="18"/>
        <v>-4.2887982893569605E-2</v>
      </c>
      <c r="G50" s="48">
        <f t="shared" si="18"/>
        <v>0.16925953977645111</v>
      </c>
      <c r="H50" s="46">
        <v>1809.3693241619999</v>
      </c>
      <c r="I50" s="46">
        <v>1787.2232870289999</v>
      </c>
      <c r="J50" s="46">
        <v>2137.5506827859999</v>
      </c>
      <c r="K50" s="47">
        <f t="shared" si="19"/>
        <v>-1.223964440938931E-2</v>
      </c>
      <c r="L50" s="48">
        <f t="shared" si="19"/>
        <v>0.19601769868350841</v>
      </c>
    </row>
    <row r="51" spans="2:12" x14ac:dyDescent="0.25">
      <c r="B51" s="45"/>
      <c r="C51" s="49"/>
      <c r="D51" s="49"/>
      <c r="E51" s="49"/>
      <c r="F51" s="47"/>
      <c r="G51" s="48"/>
      <c r="H51" s="49"/>
      <c r="I51" s="49"/>
      <c r="J51" s="49"/>
      <c r="K51" s="47"/>
      <c r="L51" s="48"/>
    </row>
    <row r="52" spans="2:12" x14ac:dyDescent="0.25">
      <c r="B52" s="41" t="s">
        <v>41</v>
      </c>
      <c r="C52" s="42">
        <f>SUM(C53:C54)</f>
        <v>1617.0967590810001</v>
      </c>
      <c r="D52" s="42">
        <f>SUM(D53:D54)</f>
        <v>1821.0422973919999</v>
      </c>
      <c r="E52" s="42">
        <f>SUM(E53:E54)</f>
        <v>1822.3547914000001</v>
      </c>
      <c r="F52" s="43">
        <f t="shared" ref="F52:G54" si="20">(D52-C52)/C52</f>
        <v>0.12611832728358355</v>
      </c>
      <c r="G52" s="44">
        <f t="shared" si="20"/>
        <v>7.2073779388861104E-4</v>
      </c>
      <c r="H52" s="42">
        <f>SUM(H53:H54)</f>
        <v>3552.7245865410005</v>
      </c>
      <c r="I52" s="42">
        <f>SUM(I53:I54)</f>
        <v>3728.8337402919997</v>
      </c>
      <c r="J52" s="42">
        <f>SUM(J53:J54)</f>
        <v>3634.0818489599997</v>
      </c>
      <c r="K52" s="43">
        <f t="shared" ref="K52:L54" si="21">(I52-H52)/H52</f>
        <v>4.9570167757490707E-2</v>
      </c>
      <c r="L52" s="44">
        <f t="shared" si="21"/>
        <v>-2.5410596967131101E-2</v>
      </c>
    </row>
    <row r="53" spans="2:12" x14ac:dyDescent="0.25">
      <c r="B53" s="45" t="s">
        <v>31</v>
      </c>
      <c r="C53" s="46">
        <v>520.16183155900001</v>
      </c>
      <c r="D53" s="46">
        <v>521.35777374899999</v>
      </c>
      <c r="E53" s="46">
        <v>457.42115048400001</v>
      </c>
      <c r="F53" s="47">
        <f t="shared" si="20"/>
        <v>2.2991732907729338E-3</v>
      </c>
      <c r="G53" s="48">
        <f t="shared" si="20"/>
        <v>-0.12263483251672262</v>
      </c>
      <c r="H53" s="46">
        <v>2381.9721148110002</v>
      </c>
      <c r="I53" s="46">
        <v>2620.9825885949999</v>
      </c>
      <c r="J53" s="46">
        <v>2530.9146800849999</v>
      </c>
      <c r="K53" s="47">
        <f t="shared" si="21"/>
        <v>0.1003414239393664</v>
      </c>
      <c r="L53" s="48">
        <f t="shared" si="21"/>
        <v>-3.4364176588552509E-2</v>
      </c>
    </row>
    <row r="54" spans="2:12" x14ac:dyDescent="0.25">
      <c r="B54" s="45" t="s">
        <v>32</v>
      </c>
      <c r="C54" s="46">
        <v>1096.934927522</v>
      </c>
      <c r="D54" s="46">
        <v>1299.6845236429999</v>
      </c>
      <c r="E54" s="46">
        <v>1364.9336409160001</v>
      </c>
      <c r="F54" s="47">
        <f t="shared" si="20"/>
        <v>0.18483283833346045</v>
      </c>
      <c r="G54" s="48">
        <f t="shared" si="20"/>
        <v>5.0203811837435483E-2</v>
      </c>
      <c r="H54" s="46">
        <v>1170.75247173</v>
      </c>
      <c r="I54" s="46">
        <v>1107.851151697</v>
      </c>
      <c r="J54" s="46">
        <v>1103.167168875</v>
      </c>
      <c r="K54" s="47">
        <f t="shared" si="21"/>
        <v>-5.3727257940401264E-2</v>
      </c>
      <c r="L54" s="48">
        <f t="shared" si="21"/>
        <v>-4.2279893059866966E-3</v>
      </c>
    </row>
    <row r="55" spans="2:12" x14ac:dyDescent="0.25">
      <c r="B55" s="41"/>
      <c r="C55" s="42"/>
      <c r="D55" s="42"/>
      <c r="E55" s="42"/>
      <c r="F55" s="43"/>
      <c r="G55" s="44"/>
      <c r="H55" s="42"/>
      <c r="I55" s="42"/>
      <c r="J55" s="42"/>
      <c r="K55" s="50"/>
      <c r="L55" s="51"/>
    </row>
    <row r="56" spans="2:12" x14ac:dyDescent="0.25">
      <c r="B56" s="41" t="s">
        <v>42</v>
      </c>
      <c r="C56" s="42">
        <f t="shared" ref="C56:E58" si="22">C52+C40+C28+C24+C20+C16</f>
        <v>16287.900121733999</v>
      </c>
      <c r="D56" s="42">
        <f t="shared" si="22"/>
        <v>15325.083557817001</v>
      </c>
      <c r="E56" s="42">
        <f t="shared" si="22"/>
        <v>16266.820824574999</v>
      </c>
      <c r="F56" s="43">
        <f t="shared" ref="F56:G58" si="23">(D56-C56)/C56</f>
        <v>-5.911238138256078E-2</v>
      </c>
      <c r="G56" s="44">
        <f t="shared" si="23"/>
        <v>6.1450710086186654E-2</v>
      </c>
      <c r="H56" s="42">
        <f t="shared" ref="H56:J58" si="24">H52+H40+H28+H24+H20+H16</f>
        <v>19315.323565185001</v>
      </c>
      <c r="I56" s="42">
        <f t="shared" si="24"/>
        <v>20374.616468743003</v>
      </c>
      <c r="J56" s="42">
        <f t="shared" si="24"/>
        <v>21499.521426994001</v>
      </c>
      <c r="K56" s="43">
        <f t="shared" ref="K56:L58" si="25">(I56-H56)/H56</f>
        <v>5.4842099847984403E-2</v>
      </c>
      <c r="L56" s="44">
        <f t="shared" si="25"/>
        <v>5.5211098573400438E-2</v>
      </c>
    </row>
    <row r="57" spans="2:12" x14ac:dyDescent="0.25">
      <c r="B57" s="52" t="s">
        <v>31</v>
      </c>
      <c r="C57" s="49">
        <f t="shared" si="22"/>
        <v>5454.4219704130001</v>
      </c>
      <c r="D57" s="49">
        <f t="shared" si="22"/>
        <v>4594.7332490219997</v>
      </c>
      <c r="E57" s="49">
        <f t="shared" si="22"/>
        <v>4932.1578383150008</v>
      </c>
      <c r="F57" s="47">
        <f t="shared" si="23"/>
        <v>-0.1576131670879703</v>
      </c>
      <c r="G57" s="48">
        <f t="shared" si="23"/>
        <v>7.3437253264881666E-2</v>
      </c>
      <c r="H57" s="49">
        <f t="shared" si="24"/>
        <v>13133.1768381</v>
      </c>
      <c r="I57" s="49">
        <f t="shared" si="24"/>
        <v>14168.366556610999</v>
      </c>
      <c r="J57" s="49">
        <f t="shared" si="24"/>
        <v>14842.25057029</v>
      </c>
      <c r="K57" s="47">
        <f t="shared" si="25"/>
        <v>7.8822491410293224E-2</v>
      </c>
      <c r="L57" s="48">
        <f t="shared" si="25"/>
        <v>4.7562576178872523E-2</v>
      </c>
    </row>
    <row r="58" spans="2:12" x14ac:dyDescent="0.25">
      <c r="B58" s="52" t="s">
        <v>32</v>
      </c>
      <c r="C58" s="49">
        <f t="shared" si="22"/>
        <v>10833.478151321002</v>
      </c>
      <c r="D58" s="49">
        <f t="shared" si="22"/>
        <v>10730.350308795001</v>
      </c>
      <c r="E58" s="49">
        <f t="shared" si="22"/>
        <v>11334.662986260002</v>
      </c>
      <c r="F58" s="47">
        <f t="shared" si="23"/>
        <v>-9.5193659031310805E-3</v>
      </c>
      <c r="G58" s="48">
        <f t="shared" si="23"/>
        <v>5.6318075372589031E-2</v>
      </c>
      <c r="H58" s="49">
        <f t="shared" si="24"/>
        <v>6182.1467270849998</v>
      </c>
      <c r="I58" s="49">
        <f t="shared" si="24"/>
        <v>6206.2499121319997</v>
      </c>
      <c r="J58" s="49">
        <f t="shared" si="24"/>
        <v>6657.2708567040008</v>
      </c>
      <c r="K58" s="47">
        <f t="shared" si="25"/>
        <v>3.8988374283321172E-3</v>
      </c>
      <c r="L58" s="48">
        <f t="shared" si="25"/>
        <v>7.2672056549051262E-2</v>
      </c>
    </row>
    <row r="59" spans="2:12" ht="15.75" thickBot="1" x14ac:dyDescent="0.3">
      <c r="B59" s="53"/>
      <c r="C59" s="54"/>
      <c r="D59" s="54"/>
      <c r="E59" s="54"/>
      <c r="F59" s="54"/>
      <c r="G59" s="55"/>
      <c r="H59" s="54"/>
      <c r="I59" s="54"/>
      <c r="J59" s="54"/>
      <c r="K59" s="54"/>
      <c r="L59" s="56"/>
    </row>
    <row r="60" spans="2:12" x14ac:dyDescent="0.25">
      <c r="B60" s="57"/>
      <c r="C60" s="58"/>
      <c r="D60" s="58"/>
      <c r="E60" s="58"/>
      <c r="F60" s="58"/>
      <c r="G60" s="58"/>
      <c r="H60" s="58"/>
      <c r="I60" s="58"/>
      <c r="J60" s="58"/>
      <c r="K60" s="58"/>
    </row>
    <row r="61" spans="2:12" ht="15.75" thickBot="1" x14ac:dyDescent="0.3">
      <c r="B61" s="57"/>
      <c r="C61" s="54"/>
      <c r="D61" s="54"/>
      <c r="E61" s="54"/>
      <c r="F61" s="58"/>
      <c r="G61" s="59"/>
      <c r="H61" s="59"/>
      <c r="I61" s="59"/>
      <c r="J61" s="59"/>
      <c r="K61" s="58"/>
    </row>
    <row r="62" spans="2:12" ht="15.75" thickBot="1" x14ac:dyDescent="0.3">
      <c r="B62" s="60"/>
      <c r="C62" s="35" t="s">
        <v>27</v>
      </c>
      <c r="D62" s="35" t="s">
        <v>28</v>
      </c>
      <c r="E62" s="35" t="s">
        <v>29</v>
      </c>
      <c r="F62" s="61"/>
      <c r="G62" s="59"/>
      <c r="H62" s="59"/>
      <c r="I62" s="59"/>
      <c r="J62" s="59"/>
    </row>
    <row r="63" spans="2:12" x14ac:dyDescent="0.25">
      <c r="B63" s="62" t="s">
        <v>43</v>
      </c>
      <c r="C63" s="63">
        <f>C56-H56</f>
        <v>-3027.4234434510017</v>
      </c>
      <c r="D63" s="63">
        <f t="shared" ref="D63:E65" si="26">D56-I56</f>
        <v>-5049.5329109260019</v>
      </c>
      <c r="E63" s="64">
        <f t="shared" si="26"/>
        <v>-5232.7006024190014</v>
      </c>
      <c r="F63" s="61"/>
      <c r="G63" s="59"/>
      <c r="H63" s="59"/>
      <c r="I63" s="59"/>
      <c r="J63" s="59"/>
      <c r="K63" s="59"/>
      <c r="L63" s="59"/>
    </row>
    <row r="64" spans="2:12" x14ac:dyDescent="0.25">
      <c r="B64" s="52" t="s">
        <v>31</v>
      </c>
      <c r="C64" s="63">
        <f>C57-H57</f>
        <v>-7678.7548676870001</v>
      </c>
      <c r="D64" s="63">
        <f t="shared" si="26"/>
        <v>-9573.6333075889997</v>
      </c>
      <c r="E64" s="64">
        <f t="shared" si="26"/>
        <v>-9910.092731974999</v>
      </c>
      <c r="F64" s="61"/>
      <c r="G64" s="59"/>
      <c r="H64" s="59"/>
      <c r="I64" s="59"/>
      <c r="J64" s="59"/>
      <c r="K64" s="59"/>
      <c r="L64" s="59"/>
    </row>
    <row r="65" spans="2:12" x14ac:dyDescent="0.25">
      <c r="B65" s="52" t="s">
        <v>32</v>
      </c>
      <c r="C65" s="63">
        <f>C58-H58</f>
        <v>4651.331424236002</v>
      </c>
      <c r="D65" s="63">
        <f t="shared" si="26"/>
        <v>4524.1003966630014</v>
      </c>
      <c r="E65" s="64">
        <f t="shared" si="26"/>
        <v>4677.3921295560012</v>
      </c>
      <c r="F65" s="61"/>
      <c r="G65" s="59"/>
      <c r="H65" s="59"/>
      <c r="I65" s="59"/>
      <c r="J65" s="59"/>
      <c r="K65" s="59"/>
      <c r="L65" s="59"/>
    </row>
    <row r="66" spans="2:12" x14ac:dyDescent="0.25">
      <c r="B66" s="52"/>
      <c r="C66" s="63"/>
      <c r="D66" s="63"/>
      <c r="E66" s="64"/>
      <c r="F66" s="61"/>
      <c r="G66" s="59"/>
      <c r="H66" s="59"/>
      <c r="I66" s="59"/>
      <c r="J66" s="59"/>
      <c r="K66" s="59"/>
      <c r="L66" s="59"/>
    </row>
    <row r="67" spans="2:12" x14ac:dyDescent="0.25">
      <c r="B67" s="41" t="s">
        <v>44</v>
      </c>
      <c r="C67" s="65">
        <f>C56/H56</f>
        <v>0.84326312560935834</v>
      </c>
      <c r="D67" s="65">
        <f t="shared" ref="D67:E69" si="27">D56/I56</f>
        <v>0.75216549873846394</v>
      </c>
      <c r="E67" s="66">
        <f>E56/J56</f>
        <v>0.75661315903297188</v>
      </c>
      <c r="F67" s="61"/>
      <c r="G67" s="59"/>
      <c r="H67" s="59"/>
      <c r="I67" s="59"/>
      <c r="J67" s="59"/>
      <c r="K67" s="59"/>
      <c r="L67" s="59"/>
    </row>
    <row r="68" spans="2:12" x14ac:dyDescent="0.25">
      <c r="B68" s="52" t="s">
        <v>31</v>
      </c>
      <c r="C68" s="65">
        <f>C57/H57</f>
        <v>0.41531626640322472</v>
      </c>
      <c r="D68" s="65">
        <f t="shared" si="27"/>
        <v>0.32429519879114677</v>
      </c>
      <c r="E68" s="66">
        <f t="shared" si="27"/>
        <v>0.33230525350298223</v>
      </c>
      <c r="F68" s="61"/>
      <c r="G68" s="59"/>
      <c r="H68" s="59"/>
      <c r="I68" s="59"/>
      <c r="J68" s="59"/>
      <c r="K68" s="59"/>
      <c r="L68" s="59"/>
    </row>
    <row r="69" spans="2:12" ht="15.75" thickBot="1" x14ac:dyDescent="0.3">
      <c r="B69" s="67" t="s">
        <v>32</v>
      </c>
      <c r="C69" s="68">
        <f>C58/H58</f>
        <v>1.7523812729739583</v>
      </c>
      <c r="D69" s="68">
        <f t="shared" si="27"/>
        <v>1.7289587852109007</v>
      </c>
      <c r="E69" s="69">
        <f t="shared" si="27"/>
        <v>1.7025990424958866</v>
      </c>
      <c r="F69" s="61"/>
      <c r="G69" s="59"/>
      <c r="H69" s="59"/>
      <c r="I69" s="59"/>
      <c r="J69" s="59"/>
      <c r="K69" s="59"/>
      <c r="L69" s="59"/>
    </row>
    <row r="70" spans="2:12" x14ac:dyDescent="0.25">
      <c r="G70" s="59"/>
      <c r="H70" s="59"/>
      <c r="I70" s="59"/>
      <c r="J70" s="59"/>
    </row>
  </sheetData>
  <mergeCells count="6">
    <mergeCell ref="B8:L8"/>
    <mergeCell ref="B10:L10"/>
    <mergeCell ref="C13:E13"/>
    <mergeCell ref="F13:G13"/>
    <mergeCell ref="H13:J13"/>
    <mergeCell ref="K13:L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3BEFA-E95F-4331-A882-E2FBB5C0BD95}">
  <dimension ref="B1:S53"/>
  <sheetViews>
    <sheetView workbookViewId="0">
      <selection activeCell="E4" sqref="E4"/>
    </sheetView>
  </sheetViews>
  <sheetFormatPr baseColWidth="10" defaultRowHeight="15" x14ac:dyDescent="0.25"/>
  <cols>
    <col min="1" max="1" width="4.5703125" customWidth="1"/>
    <col min="2" max="2" width="32.85546875" customWidth="1"/>
  </cols>
  <sheetData>
    <row r="1" spans="2:12" x14ac:dyDescent="0.25">
      <c r="B1" s="70"/>
    </row>
    <row r="2" spans="2:12" x14ac:dyDescent="0.25">
      <c r="B2" s="70"/>
    </row>
    <row r="3" spans="2:12" x14ac:dyDescent="0.25">
      <c r="B3" s="70"/>
    </row>
    <row r="4" spans="2:12" x14ac:dyDescent="0.25">
      <c r="B4" s="70"/>
    </row>
    <row r="5" spans="2:12" x14ac:dyDescent="0.25">
      <c r="B5" s="70"/>
    </row>
    <row r="6" spans="2:12" x14ac:dyDescent="0.25">
      <c r="B6" s="70"/>
    </row>
    <row r="7" spans="2:12" x14ac:dyDescent="0.25">
      <c r="B7" s="70"/>
    </row>
    <row r="8" spans="2:12" x14ac:dyDescent="0.25">
      <c r="B8" s="70"/>
    </row>
    <row r="9" spans="2:12" x14ac:dyDescent="0.25">
      <c r="B9" s="147" t="s">
        <v>45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</row>
    <row r="10" spans="2:12" x14ac:dyDescent="0.25">
      <c r="B10" s="70"/>
      <c r="D10" s="71"/>
      <c r="E10" s="71"/>
      <c r="F10" s="71"/>
      <c r="I10" s="71"/>
      <c r="J10" s="71"/>
      <c r="K10" s="71"/>
      <c r="L10" s="71"/>
    </row>
    <row r="11" spans="2:12" ht="15.75" x14ac:dyDescent="0.25">
      <c r="B11" s="148" t="s">
        <v>46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</row>
    <row r="12" spans="2:12" ht="15.75" thickBot="1" x14ac:dyDescent="0.3">
      <c r="B12" s="57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2:12" ht="15.75" thickBot="1" x14ac:dyDescent="0.3">
      <c r="B13" s="72" t="s">
        <v>22</v>
      </c>
      <c r="C13" s="73" t="s">
        <v>47</v>
      </c>
      <c r="D13" s="73"/>
      <c r="E13" s="73"/>
      <c r="F13" s="74"/>
      <c r="G13" s="75"/>
      <c r="H13" s="73" t="s">
        <v>24</v>
      </c>
      <c r="I13" s="73"/>
      <c r="J13" s="73"/>
      <c r="K13" s="74"/>
      <c r="L13" s="76"/>
    </row>
    <row r="14" spans="2:12" x14ac:dyDescent="0.25">
      <c r="B14" s="77"/>
      <c r="C14" s="78"/>
      <c r="D14" s="79" t="s">
        <v>25</v>
      </c>
      <c r="E14" s="80"/>
      <c r="F14" s="79" t="s">
        <v>48</v>
      </c>
      <c r="G14" s="81"/>
      <c r="H14" s="82"/>
      <c r="I14" s="79" t="s">
        <v>25</v>
      </c>
      <c r="J14" s="80"/>
      <c r="K14" s="79" t="s">
        <v>48</v>
      </c>
      <c r="L14" s="81"/>
    </row>
    <row r="15" spans="2:12" ht="15.75" thickBot="1" x14ac:dyDescent="0.3">
      <c r="B15" s="83"/>
      <c r="C15" s="84" t="s">
        <v>27</v>
      </c>
      <c r="D15" s="84" t="s">
        <v>28</v>
      </c>
      <c r="E15" s="84" t="s">
        <v>29</v>
      </c>
      <c r="F15" s="85" t="s">
        <v>49</v>
      </c>
      <c r="G15" s="85" t="s">
        <v>50</v>
      </c>
      <c r="H15" s="84" t="s">
        <v>27</v>
      </c>
      <c r="I15" s="84" t="s">
        <v>28</v>
      </c>
      <c r="J15" s="84" t="s">
        <v>29</v>
      </c>
      <c r="K15" s="85" t="s">
        <v>49</v>
      </c>
      <c r="L15" s="85" t="s">
        <v>50</v>
      </c>
    </row>
    <row r="16" spans="2:12" ht="15.75" thickBot="1" x14ac:dyDescent="0.3">
      <c r="B16" s="86"/>
      <c r="C16" s="87"/>
      <c r="D16" s="87"/>
      <c r="E16" s="87"/>
      <c r="F16" s="88"/>
      <c r="G16" s="89"/>
      <c r="H16" s="87"/>
      <c r="I16" s="87"/>
      <c r="J16" s="87"/>
      <c r="K16" s="88"/>
      <c r="L16" s="89"/>
    </row>
    <row r="17" spans="2:19" x14ac:dyDescent="0.25">
      <c r="B17" s="41" t="s">
        <v>51</v>
      </c>
      <c r="C17" s="90">
        <f>SUM(C18:C19)</f>
        <v>2427.315632719</v>
      </c>
      <c r="D17" s="90">
        <f>SUM(D18:D19)</f>
        <v>1875.5060611609999</v>
      </c>
      <c r="E17" s="90">
        <f>SUM(E18:E19)</f>
        <v>2373.3834560509999</v>
      </c>
      <c r="F17" s="91">
        <f t="shared" ref="F17:G19" si="0">(D17-C17)/C17</f>
        <v>-0.22733325823798239</v>
      </c>
      <c r="G17" s="92">
        <f t="shared" si="0"/>
        <v>0.26546296234403932</v>
      </c>
      <c r="H17" s="90">
        <f>SUM(H18:H19)</f>
        <v>1330.1827588189999</v>
      </c>
      <c r="I17" s="90">
        <f>SUM(I18:I19)</f>
        <v>1207.679949505</v>
      </c>
      <c r="J17" s="90">
        <f>SUM(J18:J19)</f>
        <v>1670.9626660259999</v>
      </c>
      <c r="K17" s="91">
        <f t="shared" ref="K17:L19" si="1">(I17-H17)/H17</f>
        <v>-9.2094720444853617E-2</v>
      </c>
      <c r="L17" s="92">
        <f t="shared" si="1"/>
        <v>0.38361381814021894</v>
      </c>
      <c r="N17" s="146"/>
      <c r="O17" s="146"/>
      <c r="P17" s="146"/>
      <c r="Q17" s="146"/>
      <c r="R17" s="146"/>
      <c r="S17" s="146"/>
    </row>
    <row r="18" spans="2:19" x14ac:dyDescent="0.25">
      <c r="B18" s="52" t="s">
        <v>31</v>
      </c>
      <c r="C18" s="46">
        <v>2406.9381354789998</v>
      </c>
      <c r="D18" s="46">
        <v>1861.062994013</v>
      </c>
      <c r="E18" s="46">
        <v>2360.1704393099999</v>
      </c>
      <c r="F18" s="93">
        <f t="shared" si="0"/>
        <v>-0.22679234394089084</v>
      </c>
      <c r="G18" s="94">
        <f t="shared" si="0"/>
        <v>0.26818406840747355</v>
      </c>
      <c r="H18" s="46">
        <v>1248.0534766789999</v>
      </c>
      <c r="I18" s="46">
        <v>1161.591201595</v>
      </c>
      <c r="J18" s="46">
        <v>1640.6667379959999</v>
      </c>
      <c r="K18" s="95">
        <f t="shared" si="1"/>
        <v>-6.9277700595066757E-2</v>
      </c>
      <c r="L18" s="96">
        <f t="shared" si="1"/>
        <v>0.41243041075308884</v>
      </c>
      <c r="N18" s="146"/>
      <c r="O18" s="146"/>
      <c r="P18" s="146"/>
      <c r="Q18" s="146"/>
      <c r="R18" s="146"/>
      <c r="S18" s="146"/>
    </row>
    <row r="19" spans="2:19" x14ac:dyDescent="0.25">
      <c r="B19" s="52" t="s">
        <v>32</v>
      </c>
      <c r="C19" s="46">
        <v>20.37749724</v>
      </c>
      <c r="D19" s="46">
        <v>14.443067148000001</v>
      </c>
      <c r="E19" s="46">
        <v>13.213016740999999</v>
      </c>
      <c r="F19" s="93">
        <f t="shared" si="0"/>
        <v>-0.29122467897338306</v>
      </c>
      <c r="G19" s="94">
        <f t="shared" si="0"/>
        <v>-8.5165456505568685E-2</v>
      </c>
      <c r="H19" s="46">
        <v>82.129282140000001</v>
      </c>
      <c r="I19" s="46">
        <v>46.088747910000002</v>
      </c>
      <c r="J19" s="46">
        <v>30.295928030000002</v>
      </c>
      <c r="K19" s="95">
        <f t="shared" si="1"/>
        <v>-0.43882685067871702</v>
      </c>
      <c r="L19" s="96">
        <f t="shared" si="1"/>
        <v>-0.34266107447395827</v>
      </c>
      <c r="N19" s="146"/>
      <c r="O19" s="146"/>
      <c r="P19" s="146"/>
      <c r="Q19" s="146"/>
      <c r="R19" s="146"/>
      <c r="S19" s="146"/>
    </row>
    <row r="20" spans="2:19" x14ac:dyDescent="0.25">
      <c r="B20" s="85"/>
      <c r="C20" s="90"/>
      <c r="D20" s="90"/>
      <c r="E20" s="90"/>
      <c r="F20" s="97"/>
      <c r="G20" s="98"/>
      <c r="H20" s="90"/>
      <c r="I20" s="90"/>
      <c r="J20" s="90"/>
      <c r="K20" s="99"/>
      <c r="L20" s="100"/>
      <c r="N20" s="146"/>
      <c r="O20" s="146"/>
      <c r="P20" s="146"/>
      <c r="Q20" s="146"/>
      <c r="R20" s="146"/>
      <c r="S20" s="146"/>
    </row>
    <row r="21" spans="2:19" x14ac:dyDescent="0.25">
      <c r="B21" s="41" t="s">
        <v>52</v>
      </c>
      <c r="C21" s="90">
        <f>SUM(C22:C23)</f>
        <v>911.53396829500002</v>
      </c>
      <c r="D21" s="90">
        <f>SUM(D22:D23)</f>
        <v>601.35957278699993</v>
      </c>
      <c r="E21" s="90">
        <f>SUM(E22:E23)</f>
        <v>638.63237611600005</v>
      </c>
      <c r="F21" s="91">
        <f t="shared" ref="F21:G22" si="2">(D21-C21)/C21</f>
        <v>-0.34027738548040398</v>
      </c>
      <c r="G21" s="92">
        <f t="shared" si="2"/>
        <v>6.1980892989296515E-2</v>
      </c>
      <c r="H21" s="90">
        <f>SUM(H22:H23)</f>
        <v>3854.7941310699998</v>
      </c>
      <c r="I21" s="90">
        <f>SUM(I22:I23)</f>
        <v>3483.0524896659999</v>
      </c>
      <c r="J21" s="90">
        <f>SUM(J22:J23)</f>
        <v>3629.0240253520001</v>
      </c>
      <c r="K21" s="91">
        <f t="shared" ref="K21:L22" si="3">(I21-H21)/H21</f>
        <v>-9.6436185374395911E-2</v>
      </c>
      <c r="L21" s="92">
        <f t="shared" si="3"/>
        <v>4.1909082943506773E-2</v>
      </c>
      <c r="N21" s="146"/>
      <c r="O21" s="146"/>
      <c r="P21" s="146"/>
      <c r="Q21" s="146"/>
      <c r="R21" s="146"/>
      <c r="S21" s="146"/>
    </row>
    <row r="22" spans="2:19" x14ac:dyDescent="0.25">
      <c r="B22" s="52" t="s">
        <v>31</v>
      </c>
      <c r="C22" s="46">
        <v>911.53396829500002</v>
      </c>
      <c r="D22" s="46">
        <v>601.35957278699993</v>
      </c>
      <c r="E22" s="46">
        <v>638.63237611600005</v>
      </c>
      <c r="F22" s="95">
        <f t="shared" si="2"/>
        <v>-0.34027738548040398</v>
      </c>
      <c r="G22" s="96">
        <f t="shared" si="2"/>
        <v>6.1980892989296515E-2</v>
      </c>
      <c r="H22" s="46">
        <v>3854.7941310699998</v>
      </c>
      <c r="I22" s="46">
        <v>3483.0524896659999</v>
      </c>
      <c r="J22" s="46">
        <v>3629.0240253520001</v>
      </c>
      <c r="K22" s="95">
        <f t="shared" si="3"/>
        <v>-9.6436185374395911E-2</v>
      </c>
      <c r="L22" s="96">
        <f t="shared" si="3"/>
        <v>4.1909082943506773E-2</v>
      </c>
      <c r="N22" s="146"/>
      <c r="O22" s="146"/>
      <c r="P22" s="146"/>
      <c r="Q22" s="146"/>
      <c r="R22" s="146"/>
      <c r="S22" s="146"/>
    </row>
    <row r="23" spans="2:19" x14ac:dyDescent="0.25">
      <c r="B23" s="52" t="s">
        <v>32</v>
      </c>
      <c r="C23" s="46">
        <v>0</v>
      </c>
      <c r="D23" s="46">
        <v>0</v>
      </c>
      <c r="E23" s="46">
        <v>0</v>
      </c>
      <c r="F23" s="95" t="s">
        <v>53</v>
      </c>
      <c r="G23" s="96" t="s">
        <v>53</v>
      </c>
      <c r="H23" s="46">
        <v>0</v>
      </c>
      <c r="I23" s="46">
        <v>0</v>
      </c>
      <c r="J23" s="46">
        <v>0</v>
      </c>
      <c r="K23" s="95" t="s">
        <v>53</v>
      </c>
      <c r="L23" s="96" t="s">
        <v>53</v>
      </c>
      <c r="N23" s="146"/>
      <c r="O23" s="146"/>
      <c r="P23" s="146"/>
      <c r="Q23" s="146"/>
      <c r="R23" s="146"/>
      <c r="S23" s="146"/>
    </row>
    <row r="24" spans="2:19" x14ac:dyDescent="0.25">
      <c r="B24" s="85"/>
      <c r="C24" s="90"/>
      <c r="D24" s="90"/>
      <c r="E24" s="90"/>
      <c r="F24" s="97"/>
      <c r="G24" s="98"/>
      <c r="H24" s="90"/>
      <c r="I24" s="90"/>
      <c r="J24" s="90"/>
      <c r="K24" s="99"/>
      <c r="L24" s="100"/>
      <c r="N24" s="146"/>
      <c r="O24" s="146"/>
      <c r="P24" s="146"/>
      <c r="Q24" s="146"/>
      <c r="R24" s="146"/>
      <c r="S24" s="146"/>
    </row>
    <row r="25" spans="2:19" x14ac:dyDescent="0.25">
      <c r="B25" s="41" t="s">
        <v>54</v>
      </c>
      <c r="C25" s="90">
        <f>SUM(C26:C27)</f>
        <v>600.12841875799995</v>
      </c>
      <c r="D25" s="90">
        <f>SUM(D26:D27)</f>
        <v>548.46163915900001</v>
      </c>
      <c r="E25" s="90">
        <f>SUM(E26:E27)</f>
        <v>436.96214458000003</v>
      </c>
      <c r="F25" s="91">
        <f t="shared" ref="F25:G26" si="4">(D25-C25)/C25</f>
        <v>-8.6092872765344608E-2</v>
      </c>
      <c r="G25" s="92">
        <f t="shared" si="4"/>
        <v>-0.20329497382892822</v>
      </c>
      <c r="H25" s="90">
        <f>SUM(H26:H27)</f>
        <v>322.93028948699998</v>
      </c>
      <c r="I25" s="90">
        <f>SUM(I26:I27)</f>
        <v>336.44980430200002</v>
      </c>
      <c r="J25" s="90">
        <f>SUM(J26:J27)</f>
        <v>396.02399026899997</v>
      </c>
      <c r="K25" s="91">
        <f t="shared" ref="K25:L26" si="5">(I25-H25)/H25</f>
        <v>4.1865118433073722E-2</v>
      </c>
      <c r="L25" s="92">
        <f t="shared" si="5"/>
        <v>0.17706708461487375</v>
      </c>
      <c r="N25" s="146"/>
      <c r="O25" s="146"/>
      <c r="P25" s="146"/>
      <c r="Q25" s="146"/>
      <c r="R25" s="146"/>
      <c r="S25" s="146"/>
    </row>
    <row r="26" spans="2:19" x14ac:dyDescent="0.25">
      <c r="B26" s="52" t="s">
        <v>31</v>
      </c>
      <c r="C26" s="46">
        <v>600.12841875799995</v>
      </c>
      <c r="D26" s="46">
        <v>548.46163915900001</v>
      </c>
      <c r="E26" s="46">
        <v>436.96214458000003</v>
      </c>
      <c r="F26" s="95">
        <f t="shared" si="4"/>
        <v>-8.6092872765344608E-2</v>
      </c>
      <c r="G26" s="96">
        <f t="shared" si="4"/>
        <v>-0.20329497382892822</v>
      </c>
      <c r="H26" s="46">
        <v>322.93028948699998</v>
      </c>
      <c r="I26" s="46">
        <v>336.44980430200002</v>
      </c>
      <c r="J26" s="46">
        <v>396.02399026899997</v>
      </c>
      <c r="K26" s="95">
        <f t="shared" si="5"/>
        <v>4.1865118433073722E-2</v>
      </c>
      <c r="L26" s="96">
        <f t="shared" si="5"/>
        <v>0.17706708461487375</v>
      </c>
      <c r="N26" s="146"/>
      <c r="O26" s="146"/>
      <c r="P26" s="146"/>
      <c r="Q26" s="146"/>
      <c r="R26" s="146"/>
      <c r="S26" s="146"/>
    </row>
    <row r="27" spans="2:19" x14ac:dyDescent="0.25">
      <c r="B27" s="52" t="s">
        <v>32</v>
      </c>
      <c r="C27" s="46">
        <v>0</v>
      </c>
      <c r="D27" s="46">
        <v>0</v>
      </c>
      <c r="E27" s="46">
        <v>0</v>
      </c>
      <c r="F27" s="95" t="s">
        <v>53</v>
      </c>
      <c r="G27" s="96" t="s">
        <v>53</v>
      </c>
      <c r="H27" s="46">
        <v>0</v>
      </c>
      <c r="I27" s="46">
        <v>0</v>
      </c>
      <c r="J27" s="46">
        <v>0</v>
      </c>
      <c r="K27" s="95" t="s">
        <v>53</v>
      </c>
      <c r="L27" s="96" t="s">
        <v>53</v>
      </c>
      <c r="N27" s="146"/>
      <c r="O27" s="146"/>
      <c r="P27" s="146"/>
      <c r="Q27" s="146"/>
      <c r="R27" s="146"/>
      <c r="S27" s="146"/>
    </row>
    <row r="28" spans="2:19" x14ac:dyDescent="0.25">
      <c r="B28" s="85"/>
      <c r="C28" s="90"/>
      <c r="D28" s="90"/>
      <c r="E28" s="90"/>
      <c r="F28" s="97"/>
      <c r="G28" s="98"/>
      <c r="H28" s="90"/>
      <c r="I28" s="90"/>
      <c r="J28" s="90"/>
      <c r="K28" s="99"/>
      <c r="L28" s="100"/>
      <c r="N28" s="146"/>
      <c r="O28" s="146"/>
      <c r="P28" s="146"/>
      <c r="Q28" s="146"/>
      <c r="R28" s="146"/>
      <c r="S28" s="146"/>
    </row>
    <row r="29" spans="2:19" x14ac:dyDescent="0.25">
      <c r="B29" s="41" t="s">
        <v>55</v>
      </c>
      <c r="C29" s="90">
        <f>SUM(C30:C31)</f>
        <v>4587.2780104430003</v>
      </c>
      <c r="D29" s="90">
        <f>SUM(D30:D31)</f>
        <v>4801.2128722440002</v>
      </c>
      <c r="E29" s="90">
        <f>SUM(E30:E31)</f>
        <v>5208.9549188239998</v>
      </c>
      <c r="F29" s="91">
        <f t="shared" ref="F29:G31" si="6">(D29-C29)/C29</f>
        <v>4.6636559047429499E-2</v>
      </c>
      <c r="G29" s="92">
        <f t="shared" si="6"/>
        <v>8.4924800759652294E-2</v>
      </c>
      <c r="H29" s="90">
        <f>SUM(H30:H31)</f>
        <v>7366.904416933</v>
      </c>
      <c r="I29" s="90">
        <f>SUM(I30:I31)</f>
        <v>7586.1842450659997</v>
      </c>
      <c r="J29" s="90">
        <f>SUM(J30:J31)</f>
        <v>7757.3821989410008</v>
      </c>
      <c r="K29" s="91">
        <f t="shared" ref="K29:L31" si="7">(I29-H29)/H29</f>
        <v>2.9765531860163671E-2</v>
      </c>
      <c r="L29" s="92">
        <f t="shared" si="7"/>
        <v>2.2567070393307017E-2</v>
      </c>
      <c r="N29" s="146"/>
      <c r="O29" s="146"/>
      <c r="P29" s="146"/>
      <c r="Q29" s="146"/>
      <c r="R29" s="146"/>
      <c r="S29" s="146"/>
    </row>
    <row r="30" spans="2:19" x14ac:dyDescent="0.25">
      <c r="B30" s="52" t="s">
        <v>31</v>
      </c>
      <c r="C30" s="46">
        <v>559.80397064900001</v>
      </c>
      <c r="D30" s="46">
        <v>600.12566321999998</v>
      </c>
      <c r="E30" s="46">
        <v>587.15233678100003</v>
      </c>
      <c r="F30" s="95">
        <f t="shared" si="6"/>
        <v>7.2028236106031276E-2</v>
      </c>
      <c r="G30" s="96">
        <f t="shared" si="6"/>
        <v>-2.161768315221017E-2</v>
      </c>
      <c r="H30" s="46">
        <v>3005.0952752020003</v>
      </c>
      <c r="I30" s="46">
        <v>3274.923954078</v>
      </c>
      <c r="J30" s="46">
        <v>3139.1445527760002</v>
      </c>
      <c r="K30" s="95">
        <f t="shared" si="7"/>
        <v>8.9790390708281959E-2</v>
      </c>
      <c r="L30" s="96">
        <f t="shared" si="7"/>
        <v>-4.1460321890199797E-2</v>
      </c>
      <c r="N30" s="146"/>
      <c r="O30" s="146"/>
      <c r="P30" s="146"/>
      <c r="Q30" s="146"/>
      <c r="R30" s="146"/>
      <c r="S30" s="146"/>
    </row>
    <row r="31" spans="2:19" x14ac:dyDescent="0.25">
      <c r="B31" s="52" t="s">
        <v>32</v>
      </c>
      <c r="C31" s="46">
        <v>4027.4740397940004</v>
      </c>
      <c r="D31" s="46">
        <v>4201.087209024</v>
      </c>
      <c r="E31" s="46">
        <v>4621.8025820430003</v>
      </c>
      <c r="F31" s="95">
        <f t="shared" si="6"/>
        <v>4.3107210006716683E-2</v>
      </c>
      <c r="G31" s="96">
        <f t="shared" si="6"/>
        <v>0.10014440359992936</v>
      </c>
      <c r="H31" s="46">
        <v>4361.8091417309997</v>
      </c>
      <c r="I31" s="46">
        <v>4311.2602909879997</v>
      </c>
      <c r="J31" s="46">
        <v>4618.2376461650001</v>
      </c>
      <c r="K31" s="95">
        <f t="shared" si="7"/>
        <v>-1.1588964372462089E-2</v>
      </c>
      <c r="L31" s="96">
        <f t="shared" si="7"/>
        <v>7.1203623640791872E-2</v>
      </c>
      <c r="N31" s="146"/>
      <c r="O31" s="146"/>
      <c r="P31" s="146"/>
      <c r="Q31" s="146"/>
      <c r="R31" s="146"/>
      <c r="S31" s="146"/>
    </row>
    <row r="32" spans="2:19" x14ac:dyDescent="0.25">
      <c r="B32" s="85"/>
      <c r="C32" s="90"/>
      <c r="D32" s="90"/>
      <c r="E32" s="90"/>
      <c r="F32" s="97"/>
      <c r="G32" s="98"/>
      <c r="H32" s="90"/>
      <c r="I32" s="90"/>
      <c r="J32" s="90"/>
      <c r="K32" s="99"/>
      <c r="L32" s="100"/>
      <c r="N32" s="146"/>
      <c r="O32" s="146"/>
      <c r="P32" s="146"/>
      <c r="Q32" s="146"/>
      <c r="R32" s="146"/>
      <c r="S32" s="146"/>
    </row>
    <row r="33" spans="2:19" x14ac:dyDescent="0.25">
      <c r="B33" s="41" t="s">
        <v>56</v>
      </c>
      <c r="C33" s="90">
        <f>SUM(C34:C35)</f>
        <v>2953.7170142259997</v>
      </c>
      <c r="D33" s="90">
        <f>SUM(D34:D35)</f>
        <v>2735.9538787890001</v>
      </c>
      <c r="E33" s="90">
        <f>SUM(E34:E35)</f>
        <v>2882.3815892959997</v>
      </c>
      <c r="F33" s="91">
        <f t="shared" ref="F33:G35" si="8">(D33-C33)/C33</f>
        <v>-7.3725118008321752E-2</v>
      </c>
      <c r="G33" s="92">
        <f t="shared" si="8"/>
        <v>5.3519802231392896E-2</v>
      </c>
      <c r="H33" s="90">
        <f>SUM(H34:H35)</f>
        <v>3888.3885930669999</v>
      </c>
      <c r="I33" s="90">
        <f>SUM(I34:I35)</f>
        <v>4933.2208225699997</v>
      </c>
      <c r="J33" s="90">
        <f>SUM(J34:J35)</f>
        <v>5237.8710565239999</v>
      </c>
      <c r="K33" s="91">
        <f t="shared" ref="K33:L35" si="9">(I33-H33)/H33</f>
        <v>0.26870571304677121</v>
      </c>
      <c r="L33" s="92">
        <f t="shared" si="9"/>
        <v>6.1754834196797684E-2</v>
      </c>
      <c r="N33" s="146"/>
      <c r="O33" s="146"/>
      <c r="P33" s="146"/>
      <c r="Q33" s="146"/>
      <c r="R33" s="146"/>
      <c r="S33" s="146"/>
    </row>
    <row r="34" spans="2:19" x14ac:dyDescent="0.25">
      <c r="B34" s="52" t="s">
        <v>31</v>
      </c>
      <c r="C34" s="46">
        <v>285.65826079600004</v>
      </c>
      <c r="D34" s="46">
        <v>316.195122314</v>
      </c>
      <c r="E34" s="46">
        <v>330.42326856699998</v>
      </c>
      <c r="F34" s="95">
        <f t="shared" si="8"/>
        <v>0.10689997703167267</v>
      </c>
      <c r="G34" s="96">
        <f t="shared" si="8"/>
        <v>4.4997994114756162E-2</v>
      </c>
      <c r="H34" s="46">
        <v>2862.219103122</v>
      </c>
      <c r="I34" s="46">
        <v>3763.7332734060001</v>
      </c>
      <c r="J34" s="46">
        <v>3993.1267060320001</v>
      </c>
      <c r="K34" s="95">
        <f t="shared" si="9"/>
        <v>0.3149703561480191</v>
      </c>
      <c r="L34" s="96">
        <f t="shared" si="9"/>
        <v>6.0948376508734338E-2</v>
      </c>
      <c r="N34" s="146"/>
      <c r="O34" s="146"/>
      <c r="P34" s="146"/>
      <c r="Q34" s="146"/>
      <c r="R34" s="146"/>
      <c r="S34" s="146"/>
    </row>
    <row r="35" spans="2:19" x14ac:dyDescent="0.25">
      <c r="B35" s="52" t="s">
        <v>32</v>
      </c>
      <c r="C35" s="46">
        <v>2668.0587534299998</v>
      </c>
      <c r="D35" s="46">
        <v>2419.7587564750002</v>
      </c>
      <c r="E35" s="46">
        <v>2551.9583207289998</v>
      </c>
      <c r="F35" s="95">
        <f t="shared" si="8"/>
        <v>-9.3063916465778884E-2</v>
      </c>
      <c r="G35" s="96">
        <f t="shared" si="8"/>
        <v>5.4633365371753916E-2</v>
      </c>
      <c r="H35" s="46">
        <v>1026.1694899449999</v>
      </c>
      <c r="I35" s="46">
        <v>1169.487549164</v>
      </c>
      <c r="J35" s="46">
        <v>1244.744350492</v>
      </c>
      <c r="K35" s="95">
        <f t="shared" si="9"/>
        <v>0.13966314592600257</v>
      </c>
      <c r="L35" s="96">
        <f t="shared" si="9"/>
        <v>6.4350237317016959E-2</v>
      </c>
      <c r="N35" s="146"/>
      <c r="O35" s="146"/>
      <c r="P35" s="146"/>
      <c r="Q35" s="146"/>
      <c r="R35" s="146"/>
      <c r="S35" s="146"/>
    </row>
    <row r="36" spans="2:19" x14ac:dyDescent="0.25">
      <c r="B36" s="85"/>
      <c r="C36" s="90"/>
      <c r="D36" s="90"/>
      <c r="E36" s="90"/>
      <c r="F36" s="97"/>
      <c r="G36" s="98"/>
      <c r="H36" s="90"/>
      <c r="I36" s="90"/>
      <c r="J36" s="90"/>
      <c r="K36" s="99"/>
      <c r="L36" s="100"/>
      <c r="N36" s="146"/>
      <c r="O36" s="146"/>
      <c r="P36" s="146"/>
      <c r="Q36" s="146"/>
      <c r="R36" s="146"/>
      <c r="S36" s="146"/>
    </row>
    <row r="37" spans="2:19" x14ac:dyDescent="0.25">
      <c r="B37" s="41" t="s">
        <v>57</v>
      </c>
      <c r="C37" s="90">
        <f>SUM(C38:C39)</f>
        <v>4807.9270772929995</v>
      </c>
      <c r="D37" s="90">
        <f>SUM(D38:D39)</f>
        <v>4762.589533677</v>
      </c>
      <c r="E37" s="90">
        <f>SUM(E38:E39)</f>
        <v>4726.5063397079994</v>
      </c>
      <c r="F37" s="91">
        <f t="shared" ref="F37:G39" si="10">(D37-C37)/C37</f>
        <v>-9.4297485979187995E-3</v>
      </c>
      <c r="G37" s="92">
        <f t="shared" si="10"/>
        <v>-7.5763812341691035E-3</v>
      </c>
      <c r="H37" s="90">
        <f>SUM(H38:H39)</f>
        <v>2552.1233758090002</v>
      </c>
      <c r="I37" s="90">
        <f>SUM(I38:I39)</f>
        <v>2828.0291576339996</v>
      </c>
      <c r="J37" s="90">
        <f>SUM(J38:J39)</f>
        <v>2808.2574898819998</v>
      </c>
      <c r="K37" s="91">
        <f t="shared" ref="K37:L39" si="11">(I37-H37)/H37</f>
        <v>0.1081083244016523</v>
      </c>
      <c r="L37" s="92">
        <f t="shared" si="11"/>
        <v>-6.9913238690018434E-3</v>
      </c>
      <c r="N37" s="146"/>
      <c r="O37" s="146"/>
      <c r="P37" s="146"/>
      <c r="Q37" s="146"/>
      <c r="R37" s="146"/>
      <c r="S37" s="146"/>
    </row>
    <row r="38" spans="2:19" x14ac:dyDescent="0.25">
      <c r="B38" s="52" t="s">
        <v>31</v>
      </c>
      <c r="C38" s="46">
        <v>690.359216436</v>
      </c>
      <c r="D38" s="46">
        <v>667.52825752900003</v>
      </c>
      <c r="E38" s="46">
        <v>578.81727296100007</v>
      </c>
      <c r="F38" s="95">
        <f t="shared" si="10"/>
        <v>-3.3071129295362309E-2</v>
      </c>
      <c r="G38" s="96">
        <f t="shared" si="10"/>
        <v>-0.1328947255302462</v>
      </c>
      <c r="H38" s="46">
        <v>1840.08456254</v>
      </c>
      <c r="I38" s="46">
        <v>2148.6158335639998</v>
      </c>
      <c r="J38" s="46">
        <v>2044.2645578649999</v>
      </c>
      <c r="K38" s="95">
        <f t="shared" si="11"/>
        <v>0.16767233273133497</v>
      </c>
      <c r="L38" s="96">
        <f t="shared" si="11"/>
        <v>-4.8566744258748205E-2</v>
      </c>
      <c r="N38" s="146"/>
      <c r="O38" s="146"/>
      <c r="P38" s="146"/>
      <c r="Q38" s="146"/>
      <c r="R38" s="146"/>
      <c r="S38" s="146"/>
    </row>
    <row r="39" spans="2:19" x14ac:dyDescent="0.25">
      <c r="B39" s="52" t="s">
        <v>32</v>
      </c>
      <c r="C39" s="46">
        <v>4117.5678608569997</v>
      </c>
      <c r="D39" s="46">
        <v>4095.0612761479997</v>
      </c>
      <c r="E39" s="46">
        <v>4147.6890667469997</v>
      </c>
      <c r="F39" s="95">
        <f t="shared" si="10"/>
        <v>-5.4659899896138276E-3</v>
      </c>
      <c r="G39" s="96">
        <f t="shared" si="10"/>
        <v>1.2851527010239056E-2</v>
      </c>
      <c r="H39" s="46">
        <v>712.038813269</v>
      </c>
      <c r="I39" s="46">
        <v>679.41332407000004</v>
      </c>
      <c r="J39" s="46">
        <v>763.99293201699993</v>
      </c>
      <c r="K39" s="95">
        <f t="shared" si="11"/>
        <v>-4.5819818514127017E-2</v>
      </c>
      <c r="L39" s="96">
        <f t="shared" si="11"/>
        <v>0.12448918051875832</v>
      </c>
      <c r="N39" s="146"/>
      <c r="O39" s="146"/>
      <c r="P39" s="146"/>
      <c r="Q39" s="146"/>
      <c r="R39" s="146"/>
      <c r="S39" s="146"/>
    </row>
    <row r="40" spans="2:19" x14ac:dyDescent="0.25">
      <c r="B40" s="85"/>
      <c r="C40" s="90"/>
      <c r="D40" s="90"/>
      <c r="E40" s="90"/>
      <c r="F40" s="97"/>
      <c r="G40" s="98"/>
      <c r="H40" s="90"/>
      <c r="I40" s="90"/>
      <c r="J40" s="90"/>
      <c r="K40" s="99"/>
      <c r="L40" s="100"/>
    </row>
    <row r="41" spans="2:19" x14ac:dyDescent="0.25">
      <c r="B41" s="41" t="s">
        <v>42</v>
      </c>
      <c r="C41" s="90">
        <f t="shared" ref="C41:E43" si="12">C37+C33+C29+C25+C21+C17</f>
        <v>16287.900121734001</v>
      </c>
      <c r="D41" s="90">
        <f t="shared" si="12"/>
        <v>15325.083557817003</v>
      </c>
      <c r="E41" s="90">
        <f t="shared" si="12"/>
        <v>16266.820824574999</v>
      </c>
      <c r="F41" s="91">
        <f t="shared" ref="F41:G43" si="13">(D41-C41)/C41</f>
        <v>-5.9112381382560773E-2</v>
      </c>
      <c r="G41" s="92">
        <f t="shared" si="13"/>
        <v>6.1450710086186529E-2</v>
      </c>
      <c r="H41" s="90">
        <f t="shared" ref="H41:J43" si="14">H37+H33+H29+H25+H21+H17</f>
        <v>19315.323565184997</v>
      </c>
      <c r="I41" s="90">
        <f t="shared" si="14"/>
        <v>20374.616468742999</v>
      </c>
      <c r="J41" s="90">
        <f t="shared" si="14"/>
        <v>21499.521426994001</v>
      </c>
      <c r="K41" s="91">
        <f t="shared" ref="K41:L43" si="15">(I41-H41)/H41</f>
        <v>5.484209984798441E-2</v>
      </c>
      <c r="L41" s="92">
        <f t="shared" si="15"/>
        <v>5.5211098573400626E-2</v>
      </c>
    </row>
    <row r="42" spans="2:19" x14ac:dyDescent="0.25">
      <c r="B42" s="52" t="s">
        <v>31</v>
      </c>
      <c r="C42" s="63">
        <f t="shared" si="12"/>
        <v>5454.4219704129991</v>
      </c>
      <c r="D42" s="63">
        <f t="shared" si="12"/>
        <v>4594.7332490219997</v>
      </c>
      <c r="E42" s="63">
        <f t="shared" si="12"/>
        <v>4932.1578383149999</v>
      </c>
      <c r="F42" s="91">
        <f t="shared" si="13"/>
        <v>-0.15761316708797016</v>
      </c>
      <c r="G42" s="92">
        <f t="shared" si="13"/>
        <v>7.3437253264881472E-2</v>
      </c>
      <c r="H42" s="63">
        <f t="shared" si="14"/>
        <v>13133.1768381</v>
      </c>
      <c r="I42" s="63">
        <f t="shared" si="14"/>
        <v>14168.366556610998</v>
      </c>
      <c r="J42" s="63">
        <f t="shared" si="14"/>
        <v>14842.25057029</v>
      </c>
      <c r="K42" s="101">
        <f t="shared" si="15"/>
        <v>7.8822491410293086E-2</v>
      </c>
      <c r="L42" s="102">
        <f t="shared" si="15"/>
        <v>4.7562576178872655E-2</v>
      </c>
    </row>
    <row r="43" spans="2:19" ht="15.75" thickBot="1" x14ac:dyDescent="0.3">
      <c r="B43" s="67" t="s">
        <v>32</v>
      </c>
      <c r="C43" s="103">
        <f t="shared" si="12"/>
        <v>10833.478151321</v>
      </c>
      <c r="D43" s="103">
        <f t="shared" si="12"/>
        <v>10730.350308795001</v>
      </c>
      <c r="E43" s="103">
        <f t="shared" si="12"/>
        <v>11334.662986259998</v>
      </c>
      <c r="F43" s="104">
        <f t="shared" si="13"/>
        <v>-9.5193659031309139E-3</v>
      </c>
      <c r="G43" s="105">
        <f t="shared" si="13"/>
        <v>5.6318075372588691E-2</v>
      </c>
      <c r="H43" s="103">
        <f t="shared" si="14"/>
        <v>6182.1467270849998</v>
      </c>
      <c r="I43" s="103">
        <f t="shared" si="14"/>
        <v>6206.2499121319997</v>
      </c>
      <c r="J43" s="103">
        <f t="shared" si="14"/>
        <v>6657.2708567039999</v>
      </c>
      <c r="K43" s="106">
        <f t="shared" si="15"/>
        <v>3.8988374283321172E-3</v>
      </c>
      <c r="L43" s="107">
        <f t="shared" si="15"/>
        <v>7.2672056549051109E-2</v>
      </c>
    </row>
    <row r="44" spans="2:19" x14ac:dyDescent="0.25">
      <c r="B44" s="108"/>
      <c r="C44" s="63"/>
      <c r="D44" s="63"/>
      <c r="E44" s="63"/>
      <c r="F44" s="91"/>
      <c r="G44" s="91"/>
      <c r="H44" s="63"/>
      <c r="I44" s="63"/>
      <c r="J44" s="63"/>
      <c r="K44" s="101"/>
      <c r="L44" s="101"/>
    </row>
    <row r="45" spans="2:19" ht="15.75" thickBot="1" x14ac:dyDescent="0.3">
      <c r="B45" s="109"/>
      <c r="C45" s="110"/>
      <c r="D45" s="110"/>
      <c r="E45" s="110"/>
      <c r="F45" s="111"/>
      <c r="G45" s="39"/>
    </row>
    <row r="46" spans="2:19" ht="16.5" thickBot="1" x14ac:dyDescent="0.3">
      <c r="B46" s="57"/>
      <c r="C46" s="112"/>
      <c r="D46" s="113" t="s">
        <v>58</v>
      </c>
      <c r="E46" s="113" t="s">
        <v>59</v>
      </c>
      <c r="F46" s="113" t="s">
        <v>60</v>
      </c>
      <c r="G46" s="114"/>
    </row>
    <row r="47" spans="2:19" x14ac:dyDescent="0.25">
      <c r="B47" s="62" t="s">
        <v>43</v>
      </c>
      <c r="C47" s="115"/>
      <c r="D47" s="116">
        <f>C41-H41</f>
        <v>-3027.4234434509963</v>
      </c>
      <c r="E47" s="116">
        <f>D41-I41</f>
        <v>-5049.5329109259965</v>
      </c>
      <c r="F47" s="117">
        <f>E41-J41</f>
        <v>-5232.7006024190014</v>
      </c>
      <c r="L47" s="118"/>
    </row>
    <row r="48" spans="2:19" x14ac:dyDescent="0.25">
      <c r="B48" s="52" t="s">
        <v>31</v>
      </c>
      <c r="D48" s="63">
        <f t="shared" ref="D48:F49" si="16">C42-H42</f>
        <v>-7678.754867687001</v>
      </c>
      <c r="E48" s="63">
        <f t="shared" si="16"/>
        <v>-9573.6333075889979</v>
      </c>
      <c r="F48" s="64">
        <f t="shared" si="16"/>
        <v>-9910.0927319750008</v>
      </c>
      <c r="L48" s="118"/>
    </row>
    <row r="49" spans="2:12" x14ac:dyDescent="0.25">
      <c r="B49" s="52" t="s">
        <v>32</v>
      </c>
      <c r="D49" s="63">
        <f>C43-H43</f>
        <v>4651.3314242360002</v>
      </c>
      <c r="E49" s="63">
        <f>D43-I43</f>
        <v>4524.1003966630014</v>
      </c>
      <c r="F49" s="64">
        <f t="shared" si="16"/>
        <v>4677.3921295559985</v>
      </c>
      <c r="L49" s="118"/>
    </row>
    <row r="50" spans="2:12" x14ac:dyDescent="0.25">
      <c r="B50" s="52"/>
      <c r="D50" s="63"/>
      <c r="E50" s="63"/>
      <c r="F50" s="64"/>
      <c r="L50" s="118"/>
    </row>
    <row r="51" spans="2:12" x14ac:dyDescent="0.25">
      <c r="B51" s="41" t="s">
        <v>44</v>
      </c>
      <c r="D51" s="65">
        <f>C41/H41</f>
        <v>0.84326312560935868</v>
      </c>
      <c r="E51" s="65">
        <f>D41/I41</f>
        <v>0.75216549873846417</v>
      </c>
      <c r="F51" s="66">
        <f>E41/J41</f>
        <v>0.75661315903297188</v>
      </c>
      <c r="L51" s="118"/>
    </row>
    <row r="52" spans="2:12" x14ac:dyDescent="0.25">
      <c r="B52" s="52" t="s">
        <v>31</v>
      </c>
      <c r="D52" s="65">
        <f t="shared" ref="D52:F53" si="17">C42/H42</f>
        <v>0.41531626640322467</v>
      </c>
      <c r="E52" s="65">
        <f t="shared" si="17"/>
        <v>0.32429519879114682</v>
      </c>
      <c r="F52" s="66">
        <f t="shared" si="17"/>
        <v>0.33230525350298218</v>
      </c>
      <c r="L52" s="118"/>
    </row>
    <row r="53" spans="2:12" ht="15.75" thickBot="1" x14ac:dyDescent="0.3">
      <c r="B53" s="67" t="s">
        <v>32</v>
      </c>
      <c r="C53" s="119"/>
      <c r="D53" s="68">
        <f t="shared" si="17"/>
        <v>1.7523812729739581</v>
      </c>
      <c r="E53" s="68">
        <f t="shared" si="17"/>
        <v>1.7289587852109007</v>
      </c>
      <c r="F53" s="69">
        <f t="shared" si="17"/>
        <v>1.7025990424958861</v>
      </c>
      <c r="L53" s="118"/>
    </row>
  </sheetData>
  <mergeCells count="2">
    <mergeCell ref="B9:L9"/>
    <mergeCell ref="B11:L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</vt:lpstr>
      <vt:lpstr>GP</vt:lpstr>
      <vt:lpstr>GSA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Benfarhat (Dir. Conjoncture)</dc:creator>
  <cp:lastModifiedBy>Lilia Benfarhat</cp:lastModifiedBy>
  <dcterms:created xsi:type="dcterms:W3CDTF">2015-06-05T18:19:34Z</dcterms:created>
  <dcterms:modified xsi:type="dcterms:W3CDTF">2026-04-08T10:40:15Z</dcterms:modified>
</cp:coreProperties>
</file>