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Diffusion\Slides et Vignettes\Commerce Courant\Note\"/>
    </mc:Choice>
  </mc:AlternateContent>
  <xr:revisionPtr revIDLastSave="0" documentId="13_ncr:1_{749DB153-B5FA-42E0-B7C4-B15B6BF81A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lobal" sheetId="1" r:id="rId1"/>
    <sheet name="GP" sheetId="2" r:id="rId2"/>
    <sheet name="GSA" sheetId="3" r:id="rId3"/>
    <sheet name="TYP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4" l="1"/>
  <c r="J42" i="4"/>
  <c r="L42" i="4" s="1"/>
  <c r="I42" i="4"/>
  <c r="H42" i="4"/>
  <c r="E42" i="4"/>
  <c r="F51" i="4" s="1"/>
  <c r="D42" i="4"/>
  <c r="C42" i="4"/>
  <c r="C40" i="4" s="1"/>
  <c r="J41" i="4"/>
  <c r="J40" i="4" s="1"/>
  <c r="I41" i="4"/>
  <c r="H41" i="4"/>
  <c r="H40" i="4" s="1"/>
  <c r="E41" i="4"/>
  <c r="D41" i="4"/>
  <c r="C41" i="4"/>
  <c r="L38" i="4"/>
  <c r="K38" i="4"/>
  <c r="G38" i="4"/>
  <c r="F38" i="4"/>
  <c r="L37" i="4"/>
  <c r="K37" i="4"/>
  <c r="G37" i="4"/>
  <c r="F37" i="4"/>
  <c r="J36" i="4"/>
  <c r="L36" i="4" s="1"/>
  <c r="I36" i="4"/>
  <c r="H36" i="4"/>
  <c r="E36" i="4"/>
  <c r="D36" i="4"/>
  <c r="G36" i="4" s="1"/>
  <c r="C36" i="4"/>
  <c r="L34" i="4"/>
  <c r="K34" i="4"/>
  <c r="G34" i="4"/>
  <c r="F34" i="4"/>
  <c r="L33" i="4"/>
  <c r="K33" i="4"/>
  <c r="G33" i="4"/>
  <c r="F33" i="4"/>
  <c r="J32" i="4"/>
  <c r="I32" i="4"/>
  <c r="K32" i="4" s="1"/>
  <c r="H32" i="4"/>
  <c r="E32" i="4"/>
  <c r="D32" i="4"/>
  <c r="C32" i="4"/>
  <c r="L30" i="4"/>
  <c r="K30" i="4"/>
  <c r="G30" i="4"/>
  <c r="F30" i="4"/>
  <c r="L29" i="4"/>
  <c r="K29" i="4"/>
  <c r="G29" i="4"/>
  <c r="F29" i="4"/>
  <c r="J28" i="4"/>
  <c r="I28" i="4"/>
  <c r="H28" i="4"/>
  <c r="E28" i="4"/>
  <c r="D28" i="4"/>
  <c r="G28" i="4" s="1"/>
  <c r="C28" i="4"/>
  <c r="L25" i="4"/>
  <c r="K25" i="4"/>
  <c r="G25" i="4"/>
  <c r="F25" i="4"/>
  <c r="J24" i="4"/>
  <c r="L24" i="4" s="1"/>
  <c r="I24" i="4"/>
  <c r="K24" i="4" s="1"/>
  <c r="H24" i="4"/>
  <c r="G24" i="4"/>
  <c r="F24" i="4"/>
  <c r="E24" i="4"/>
  <c r="D24" i="4"/>
  <c r="C24" i="4"/>
  <c r="L21" i="4"/>
  <c r="K21" i="4"/>
  <c r="G21" i="4"/>
  <c r="F21" i="4"/>
  <c r="J20" i="4"/>
  <c r="I20" i="4"/>
  <c r="H20" i="4"/>
  <c r="K20" i="4" s="1"/>
  <c r="E20" i="4"/>
  <c r="D20" i="4"/>
  <c r="F20" i="4" s="1"/>
  <c r="C20" i="4"/>
  <c r="L18" i="4"/>
  <c r="K18" i="4"/>
  <c r="G18" i="4"/>
  <c r="F18" i="4"/>
  <c r="L17" i="4"/>
  <c r="K17" i="4"/>
  <c r="G17" i="4"/>
  <c r="F17" i="4"/>
  <c r="J16" i="4"/>
  <c r="I16" i="4"/>
  <c r="H16" i="4"/>
  <c r="E16" i="4"/>
  <c r="G16" i="4" s="1"/>
  <c r="D16" i="4"/>
  <c r="C16" i="4"/>
  <c r="L53" i="3"/>
  <c r="K53" i="3"/>
  <c r="G53" i="3"/>
  <c r="F53" i="3"/>
  <c r="L52" i="3"/>
  <c r="K52" i="3"/>
  <c r="G52" i="3"/>
  <c r="F52" i="3"/>
  <c r="J51" i="3"/>
  <c r="I51" i="3"/>
  <c r="H51" i="3"/>
  <c r="E51" i="3"/>
  <c r="G51" i="3" s="1"/>
  <c r="D51" i="3"/>
  <c r="F51" i="3" s="1"/>
  <c r="C51" i="3"/>
  <c r="L49" i="3"/>
  <c r="K49" i="3"/>
  <c r="G49" i="3"/>
  <c r="F49" i="3"/>
  <c r="L48" i="3"/>
  <c r="K48" i="3"/>
  <c r="G48" i="3"/>
  <c r="F48" i="3"/>
  <c r="J47" i="3"/>
  <c r="L47" i="3" s="1"/>
  <c r="I47" i="3"/>
  <c r="K47" i="3" s="1"/>
  <c r="H47" i="3"/>
  <c r="E47" i="3"/>
  <c r="G47" i="3" s="1"/>
  <c r="D47" i="3"/>
  <c r="C47" i="3"/>
  <c r="L45" i="3"/>
  <c r="K45" i="3"/>
  <c r="G45" i="3"/>
  <c r="F45" i="3"/>
  <c r="L44" i="3"/>
  <c r="K44" i="3"/>
  <c r="G44" i="3"/>
  <c r="F44" i="3"/>
  <c r="J43" i="3"/>
  <c r="I43" i="3"/>
  <c r="L43" i="3" s="1"/>
  <c r="H43" i="3"/>
  <c r="F43" i="3"/>
  <c r="E43" i="3"/>
  <c r="G43" i="3" s="1"/>
  <c r="D43" i="3"/>
  <c r="C43" i="3"/>
  <c r="J41" i="3"/>
  <c r="J57" i="3" s="1"/>
  <c r="I41" i="3"/>
  <c r="L41" i="3" s="1"/>
  <c r="H41" i="3"/>
  <c r="E41" i="3"/>
  <c r="E57" i="3" s="1"/>
  <c r="D41" i="3"/>
  <c r="C41" i="3"/>
  <c r="C57" i="3" s="1"/>
  <c r="J40" i="3"/>
  <c r="I40" i="3"/>
  <c r="H40" i="3"/>
  <c r="H56" i="3" s="1"/>
  <c r="E40" i="3"/>
  <c r="D40" i="3"/>
  <c r="C40" i="3"/>
  <c r="L37" i="3"/>
  <c r="K37" i="3"/>
  <c r="G37" i="3"/>
  <c r="F37" i="3"/>
  <c r="L36" i="3"/>
  <c r="K36" i="3"/>
  <c r="G36" i="3"/>
  <c r="F36" i="3"/>
  <c r="J35" i="3"/>
  <c r="I35" i="3"/>
  <c r="L35" i="3" s="1"/>
  <c r="H35" i="3"/>
  <c r="G35" i="3"/>
  <c r="F35" i="3"/>
  <c r="E35" i="3"/>
  <c r="D35" i="3"/>
  <c r="C35" i="3"/>
  <c r="L33" i="3"/>
  <c r="K33" i="3"/>
  <c r="G33" i="3"/>
  <c r="F33" i="3"/>
  <c r="L32" i="3"/>
  <c r="K32" i="3"/>
  <c r="G32" i="3"/>
  <c r="F32" i="3"/>
  <c r="L31" i="3"/>
  <c r="J31" i="3"/>
  <c r="I31" i="3"/>
  <c r="K31" i="3" s="1"/>
  <c r="H31" i="3"/>
  <c r="E31" i="3"/>
  <c r="G31" i="3" s="1"/>
  <c r="D31" i="3"/>
  <c r="C31" i="3"/>
  <c r="J29" i="3"/>
  <c r="I29" i="3"/>
  <c r="K29" i="3" s="1"/>
  <c r="H29" i="3"/>
  <c r="E29" i="3"/>
  <c r="D29" i="3"/>
  <c r="C29" i="3"/>
  <c r="F29" i="3" s="1"/>
  <c r="J28" i="3"/>
  <c r="L28" i="3" s="1"/>
  <c r="I28" i="3"/>
  <c r="H28" i="3"/>
  <c r="G28" i="3"/>
  <c r="E28" i="3"/>
  <c r="D28" i="3"/>
  <c r="C28" i="3"/>
  <c r="C27" i="3" s="1"/>
  <c r="L24" i="3"/>
  <c r="K24" i="3"/>
  <c r="G24" i="3"/>
  <c r="F24" i="3"/>
  <c r="J23" i="3"/>
  <c r="I23" i="3"/>
  <c r="K23" i="3" s="1"/>
  <c r="H23" i="3"/>
  <c r="E23" i="3"/>
  <c r="G23" i="3" s="1"/>
  <c r="D23" i="3"/>
  <c r="C23" i="3"/>
  <c r="L20" i="3"/>
  <c r="K20" i="3"/>
  <c r="G20" i="3"/>
  <c r="F20" i="3"/>
  <c r="J19" i="3"/>
  <c r="I19" i="3"/>
  <c r="K19" i="3" s="1"/>
  <c r="H19" i="3"/>
  <c r="E19" i="3"/>
  <c r="D19" i="3"/>
  <c r="C19" i="3"/>
  <c r="L17" i="3"/>
  <c r="K17" i="3"/>
  <c r="G17" i="3"/>
  <c r="F17" i="3"/>
  <c r="L16" i="3"/>
  <c r="K16" i="3"/>
  <c r="G16" i="3"/>
  <c r="F16" i="3"/>
  <c r="J15" i="3"/>
  <c r="I15" i="3"/>
  <c r="L15" i="3" s="1"/>
  <c r="H15" i="3"/>
  <c r="E15" i="3"/>
  <c r="D15" i="3"/>
  <c r="C15" i="3"/>
  <c r="E49" i="2"/>
  <c r="G49" i="2" s="1"/>
  <c r="D49" i="2"/>
  <c r="F49" i="2" s="1"/>
  <c r="C49" i="2"/>
  <c r="E48" i="2"/>
  <c r="D48" i="2"/>
  <c r="D52" i="2" s="1"/>
  <c r="C48" i="2"/>
  <c r="C52" i="2" s="1"/>
  <c r="E46" i="2"/>
  <c r="D46" i="2"/>
  <c r="C46" i="2"/>
  <c r="E45" i="2"/>
  <c r="D45" i="2"/>
  <c r="C45" i="2"/>
  <c r="G43" i="2"/>
  <c r="F43" i="2"/>
  <c r="G42" i="2"/>
  <c r="F42" i="2"/>
  <c r="E39" i="2"/>
  <c r="D39" i="2"/>
  <c r="C39" i="2"/>
  <c r="E38" i="2"/>
  <c r="D38" i="2"/>
  <c r="C38" i="2"/>
  <c r="G36" i="2"/>
  <c r="F36" i="2"/>
  <c r="G35" i="2"/>
  <c r="F35" i="2"/>
  <c r="E32" i="2"/>
  <c r="D32" i="2"/>
  <c r="C32" i="2"/>
  <c r="E31" i="2"/>
  <c r="D31" i="2"/>
  <c r="C31" i="2"/>
  <c r="G29" i="2"/>
  <c r="F29" i="2"/>
  <c r="G28" i="2"/>
  <c r="F28" i="2"/>
  <c r="E25" i="2"/>
  <c r="D25" i="2"/>
  <c r="C25" i="2"/>
  <c r="E24" i="2"/>
  <c r="D24" i="2"/>
  <c r="C24" i="2"/>
  <c r="G22" i="2"/>
  <c r="F22" i="2"/>
  <c r="G21" i="2"/>
  <c r="F21" i="2"/>
  <c r="E18" i="2"/>
  <c r="D18" i="2"/>
  <c r="C18" i="2"/>
  <c r="E17" i="2"/>
  <c r="D17" i="2"/>
  <c r="C17" i="2"/>
  <c r="G15" i="2"/>
  <c r="F15" i="2"/>
  <c r="G14" i="2"/>
  <c r="F14" i="2"/>
  <c r="K16" i="4" l="1"/>
  <c r="K28" i="4"/>
  <c r="L20" i="4"/>
  <c r="K41" i="4"/>
  <c r="L16" i="4"/>
  <c r="L41" i="4"/>
  <c r="F42" i="4"/>
  <c r="D51" i="4"/>
  <c r="G32" i="4"/>
  <c r="L28" i="4"/>
  <c r="K36" i="4"/>
  <c r="D50" i="4"/>
  <c r="K42" i="4"/>
  <c r="L32" i="4"/>
  <c r="E46" i="4"/>
  <c r="G20" i="4"/>
  <c r="F46" i="4"/>
  <c r="D46" i="4"/>
  <c r="F32" i="4"/>
  <c r="F16" i="4"/>
  <c r="F41" i="4"/>
  <c r="E47" i="4"/>
  <c r="D45" i="4"/>
  <c r="G42" i="4"/>
  <c r="D47" i="4"/>
  <c r="E40" i="4"/>
  <c r="G41" i="4"/>
  <c r="F47" i="4"/>
  <c r="D40" i="4"/>
  <c r="D49" i="4"/>
  <c r="I40" i="4"/>
  <c r="K40" i="4" s="1"/>
  <c r="F50" i="4"/>
  <c r="F28" i="4"/>
  <c r="F36" i="4"/>
  <c r="E51" i="4"/>
  <c r="C56" i="3"/>
  <c r="C67" i="3" s="1"/>
  <c r="G15" i="3"/>
  <c r="F28" i="3"/>
  <c r="F19" i="3"/>
  <c r="F23" i="3"/>
  <c r="F31" i="3"/>
  <c r="G40" i="3"/>
  <c r="G19" i="3"/>
  <c r="H27" i="3"/>
  <c r="I39" i="3"/>
  <c r="K39" i="3" s="1"/>
  <c r="K15" i="3"/>
  <c r="K28" i="3"/>
  <c r="L40" i="3"/>
  <c r="F47" i="3"/>
  <c r="L23" i="3"/>
  <c r="F41" i="3"/>
  <c r="L19" i="3"/>
  <c r="E27" i="3"/>
  <c r="H57" i="3"/>
  <c r="H39" i="3"/>
  <c r="H55" i="3" s="1"/>
  <c r="F15" i="3"/>
  <c r="L29" i="3"/>
  <c r="K41" i="3"/>
  <c r="D56" i="3"/>
  <c r="D67" i="3" s="1"/>
  <c r="I55" i="3"/>
  <c r="E68" i="3"/>
  <c r="E64" i="3"/>
  <c r="C68" i="3"/>
  <c r="C64" i="3"/>
  <c r="C63" i="3"/>
  <c r="I27" i="3"/>
  <c r="K27" i="3" s="1"/>
  <c r="C39" i="3"/>
  <c r="C55" i="3" s="1"/>
  <c r="G41" i="3"/>
  <c r="E56" i="3"/>
  <c r="J27" i="3"/>
  <c r="D39" i="3"/>
  <c r="F40" i="3"/>
  <c r="K35" i="3"/>
  <c r="K51" i="3"/>
  <c r="E39" i="3"/>
  <c r="K43" i="3"/>
  <c r="I57" i="3"/>
  <c r="K57" i="3" s="1"/>
  <c r="L51" i="3"/>
  <c r="I56" i="3"/>
  <c r="K56" i="3" s="1"/>
  <c r="J56" i="3"/>
  <c r="K40" i="3"/>
  <c r="G29" i="3"/>
  <c r="D27" i="3"/>
  <c r="F27" i="3" s="1"/>
  <c r="J39" i="3"/>
  <c r="L39" i="3" s="1"/>
  <c r="D57" i="3"/>
  <c r="E52" i="2"/>
  <c r="C51" i="2"/>
  <c r="D51" i="2"/>
  <c r="E51" i="2"/>
  <c r="F48" i="2"/>
  <c r="G48" i="2"/>
  <c r="E45" i="4" l="1"/>
  <c r="E49" i="4"/>
  <c r="F40" i="4"/>
  <c r="F45" i="4"/>
  <c r="F49" i="4"/>
  <c r="G40" i="4"/>
  <c r="L40" i="4"/>
  <c r="F56" i="3"/>
  <c r="K55" i="3"/>
  <c r="G39" i="3"/>
  <c r="D63" i="3"/>
  <c r="F39" i="3"/>
  <c r="L27" i="3"/>
  <c r="J55" i="3"/>
  <c r="L55" i="3" s="1"/>
  <c r="E55" i="3"/>
  <c r="F57" i="3"/>
  <c r="D68" i="3"/>
  <c r="D64" i="3"/>
  <c r="L57" i="3"/>
  <c r="E63" i="3"/>
  <c r="E67" i="3"/>
  <c r="G56" i="3"/>
  <c r="G27" i="3"/>
  <c r="D55" i="3"/>
  <c r="L56" i="3"/>
  <c r="C62" i="3"/>
  <c r="C66" i="3"/>
  <c r="G57" i="3"/>
  <c r="F51" i="2"/>
  <c r="G51" i="2"/>
  <c r="E62" i="3" l="1"/>
  <c r="E66" i="3"/>
  <c r="G55" i="3"/>
  <c r="D62" i="3"/>
  <c r="D66" i="3"/>
  <c r="F55" i="3"/>
</calcChain>
</file>

<file path=xl/sharedStrings.xml><?xml version="1.0" encoding="utf-8"?>
<sst xmlns="http://schemas.openxmlformats.org/spreadsheetml/2006/main" count="190" uniqueCount="76">
  <si>
    <t>BALANCE COMMERCIALE</t>
  </si>
  <si>
    <t>GROUPES DE PRODUITS</t>
  </si>
  <si>
    <t>Var : en %</t>
  </si>
  <si>
    <t>2025/2024</t>
  </si>
  <si>
    <t>2026/2025</t>
  </si>
  <si>
    <t>ALIMENTATION</t>
  </si>
  <si>
    <t>EXPORT</t>
  </si>
  <si>
    <t>IMPORT</t>
  </si>
  <si>
    <t>SOLDE</t>
  </si>
  <si>
    <t>TX DE COUVERTURE en %</t>
  </si>
  <si>
    <t>MAT.1ére &amp; DEMI-PRODUITS</t>
  </si>
  <si>
    <t>BIENS D'EQUIPEMENT</t>
  </si>
  <si>
    <t>BIENS DE CONSOMMATION</t>
  </si>
  <si>
    <t>ENERGIE</t>
  </si>
  <si>
    <t>TOTAL DES EXPORTATIONS</t>
  </si>
  <si>
    <t>TOTAL DES IMPORTATIONS</t>
  </si>
  <si>
    <t>DEFICIT</t>
  </si>
  <si>
    <t xml:space="preserve">   TX DE COUVERTURE en %</t>
  </si>
  <si>
    <t xml:space="preserve"> </t>
  </si>
  <si>
    <t>COMMERCE EXTERIEUR SELON LE REGIME ET LE GROUPEMENT SECTORIEL D'ACTIVITE</t>
  </si>
  <si>
    <t>Produits</t>
  </si>
  <si>
    <t>Exportations</t>
  </si>
  <si>
    <t>Importations</t>
  </si>
  <si>
    <t>Valeurs en MD</t>
  </si>
  <si>
    <t>Variation</t>
  </si>
  <si>
    <t>Agriculture et Ind. Agro. Alim.</t>
  </si>
  <si>
    <t>régime général</t>
  </si>
  <si>
    <t>régime off shore</t>
  </si>
  <si>
    <t>Energie et Lubrifiants</t>
  </si>
  <si>
    <t>Mines, Phosphates et Derivés</t>
  </si>
  <si>
    <t>Textiles, Habillements et cuirs</t>
  </si>
  <si>
    <t xml:space="preserve">       Textiles, Habillements </t>
  </si>
  <si>
    <t xml:space="preserve">       Cuirs et Chaussures</t>
  </si>
  <si>
    <t>Industries Mécaniques et Elect.</t>
  </si>
  <si>
    <t xml:space="preserve">       Autres Industries Mécaniques</t>
  </si>
  <si>
    <t xml:space="preserve">       Industries Electriques</t>
  </si>
  <si>
    <t>Autres Industries Manufacturières</t>
  </si>
  <si>
    <t>Ensemble des Produits</t>
  </si>
  <si>
    <t>Solde commercial</t>
  </si>
  <si>
    <t>Taux de couverture</t>
  </si>
  <si>
    <t xml:space="preserve">          Variation</t>
  </si>
  <si>
    <t>25/24</t>
  </si>
  <si>
    <t>26/25</t>
  </si>
  <si>
    <t>Produits Agric.et.Alimen.de base</t>
  </si>
  <si>
    <t>Produits Energétiques</t>
  </si>
  <si>
    <t>-</t>
  </si>
  <si>
    <t>Produits Miniers et Phosphatés</t>
  </si>
  <si>
    <t>Autres Produits Intermédiaires</t>
  </si>
  <si>
    <t>Produits  d'Equipement</t>
  </si>
  <si>
    <t>Autres Produits de Consommation</t>
  </si>
  <si>
    <t>COMMERCE EXTERIEUR</t>
  </si>
  <si>
    <t>***</t>
  </si>
  <si>
    <t xml:space="preserve">BALANCE COMMERCIALE </t>
  </si>
  <si>
    <t>ENSEMBLE</t>
  </si>
  <si>
    <t>Valeur en MD</t>
  </si>
  <si>
    <t>Variations en %</t>
  </si>
  <si>
    <t>Solde</t>
  </si>
  <si>
    <t>Taux de Couverture</t>
  </si>
  <si>
    <t xml:space="preserve">BALANCE PAR REGIME </t>
  </si>
  <si>
    <t>REGIME GENERAL</t>
  </si>
  <si>
    <t>REGIME OFF SHORE</t>
  </si>
  <si>
    <t>2 mois 2026</t>
  </si>
  <si>
    <t>2 mois 24</t>
  </si>
  <si>
    <t>2 mois 25</t>
  </si>
  <si>
    <t>2 mois 26</t>
  </si>
  <si>
    <t xml:space="preserve"> 2 mois</t>
  </si>
  <si>
    <t xml:space="preserve">   2 MOIS 2 0 2 6</t>
  </si>
  <si>
    <t xml:space="preserve">Exportations </t>
  </si>
  <si>
    <t xml:space="preserve"> 2mois2024</t>
  </si>
  <si>
    <t xml:space="preserve"> 2mois2025</t>
  </si>
  <si>
    <t xml:space="preserve"> 2mois2026</t>
  </si>
  <si>
    <t>COMMERCE  EXTERIEUR  SELON  LE  REGIME  ET  LE  TYPE  D'UTILISATION</t>
  </si>
  <si>
    <t xml:space="preserve">  2  MOIS  2 0 2 6</t>
  </si>
  <si>
    <t xml:space="preserve"> 2mois 24</t>
  </si>
  <si>
    <t xml:space="preserve"> 2mois 25</t>
  </si>
  <si>
    <t xml:space="preserve"> 2mois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</si>
</sst>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0.000"/>
    <numFmt numFmtId="167" formatCode="0.0000"/>
    <numFmt numFmtId="168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sz val="11"/>
      <name val="MS Sans Serif"/>
      <family val="2"/>
    </font>
    <font>
      <i/>
      <sz val="13"/>
      <name val="MS Sans Serif"/>
      <family val="2"/>
    </font>
    <font>
      <b/>
      <u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8"/>
      <color theme="1"/>
      <name val="Times New Roman"/>
      <family val="1"/>
    </font>
    <font>
      <b/>
      <sz val="8"/>
      <color theme="1"/>
      <name val="Times New Roman"/>
      <family val="1"/>
    </font>
    <font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name val="MS Sans Serif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3"/>
        <bgColor indexed="9"/>
      </patternFill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fgColor indexed="13"/>
        <bgColor indexed="9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1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7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164" fontId="0" fillId="0" borderId="0" xfId="0" applyNumberFormat="1"/>
    <xf numFmtId="0" fontId="13" fillId="0" borderId="0" xfId="0" applyFont="1"/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0" xfId="0" applyFont="1"/>
    <xf numFmtId="0" fontId="4" fillId="3" borderId="1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7" xfId="0" applyFont="1" applyBorder="1"/>
    <xf numFmtId="0" fontId="7" fillId="0" borderId="17" xfId="0" applyFont="1" applyBorder="1" applyAlignment="1">
      <alignment horizontal="centerContinuous"/>
    </xf>
    <xf numFmtId="0" fontId="3" fillId="0" borderId="17" xfId="0" applyFont="1" applyBorder="1" applyAlignment="1">
      <alignment horizontal="centerContinuous"/>
    </xf>
    <xf numFmtId="17" fontId="7" fillId="0" borderId="1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164" fontId="3" fillId="0" borderId="0" xfId="0" applyNumberFormat="1" applyFont="1"/>
    <xf numFmtId="165" fontId="4" fillId="4" borderId="0" xfId="1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3" fillId="4" borderId="0" xfId="0" applyFont="1" applyFill="1"/>
    <xf numFmtId="164" fontId="11" fillId="0" borderId="0" xfId="0" applyNumberFormat="1" applyFont="1" applyAlignment="1">
      <alignment horizontal="center"/>
    </xf>
    <xf numFmtId="9" fontId="3" fillId="0" borderId="0" xfId="0" applyNumberFormat="1" applyFont="1"/>
    <xf numFmtId="0" fontId="4" fillId="0" borderId="0" xfId="0" applyFont="1"/>
    <xf numFmtId="0" fontId="3" fillId="0" borderId="2" xfId="0" applyFont="1" applyBorder="1"/>
    <xf numFmtId="0" fontId="0" fillId="5" borderId="0" xfId="0" applyFill="1" applyAlignment="1">
      <alignment horizontal="center"/>
    </xf>
    <xf numFmtId="0" fontId="0" fillId="5" borderId="0" xfId="0" applyFill="1"/>
    <xf numFmtId="0" fontId="16" fillId="0" borderId="0" xfId="0" applyFont="1" applyAlignment="1">
      <alignment horizontal="center" readingOrder="1"/>
    </xf>
    <xf numFmtId="0" fontId="17" fillId="0" borderId="0" xfId="0" applyFont="1" applyAlignment="1">
      <alignment horizontal="center" readingOrder="1"/>
    </xf>
    <xf numFmtId="0" fontId="2" fillId="5" borderId="0" xfId="0" applyFont="1" applyFill="1" applyAlignment="1">
      <alignment horizontal="centerContinuous"/>
    </xf>
    <xf numFmtId="0" fontId="0" fillId="5" borderId="0" xfId="0" applyFill="1" applyAlignment="1">
      <alignment horizontal="centerContinuous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Continuous"/>
    </xf>
    <xf numFmtId="0" fontId="4" fillId="6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164" fontId="3" fillId="5" borderId="0" xfId="0" applyNumberFormat="1" applyFont="1" applyFill="1" applyAlignment="1">
      <alignment horizontal="center"/>
    </xf>
    <xf numFmtId="165" fontId="3" fillId="5" borderId="0" xfId="1" applyNumberFormat="1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0" fillId="0" borderId="2" xfId="0" applyBorder="1"/>
    <xf numFmtId="164" fontId="4" fillId="5" borderId="1" xfId="0" applyNumberFormat="1" applyFont="1" applyFill="1" applyBorder="1" applyAlignment="1">
      <alignment horizontal="center"/>
    </xf>
    <xf numFmtId="165" fontId="4" fillId="5" borderId="0" xfId="1" applyNumberFormat="1" applyFont="1" applyFill="1" applyBorder="1" applyAlignment="1">
      <alignment horizontal="center"/>
    </xf>
    <xf numFmtId="164" fontId="4" fillId="5" borderId="0" xfId="0" applyNumberFormat="1" applyFont="1" applyFill="1" applyAlignment="1">
      <alignment horizontal="center"/>
    </xf>
    <xf numFmtId="0" fontId="15" fillId="0" borderId="0" xfId="0" applyFont="1"/>
    <xf numFmtId="0" fontId="4" fillId="5" borderId="2" xfId="0" applyFont="1" applyFill="1" applyBorder="1" applyAlignment="1">
      <alignment horizontal="center"/>
    </xf>
    <xf numFmtId="165" fontId="4" fillId="5" borderId="2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Continuous" vertical="center"/>
    </xf>
    <xf numFmtId="0" fontId="4" fillId="0" borderId="3" xfId="0" applyFont="1" applyBorder="1" applyAlignment="1">
      <alignment horizontal="center" vertical="center"/>
    </xf>
    <xf numFmtId="0" fontId="3" fillId="0" borderId="7" xfId="0" applyFont="1" applyBorder="1"/>
    <xf numFmtId="0" fontId="0" fillId="0" borderId="9" xfId="0" applyBorder="1"/>
    <xf numFmtId="17" fontId="7" fillId="0" borderId="9" xfId="0" applyNumberFormat="1" applyFont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8" xfId="0" applyBorder="1"/>
    <xf numFmtId="0" fontId="8" fillId="0" borderId="7" xfId="0" applyFont="1" applyBorder="1" applyAlignment="1">
      <alignment vertical="center"/>
    </xf>
    <xf numFmtId="164" fontId="8" fillId="0" borderId="0" xfId="0" applyNumberFormat="1" applyFont="1" applyAlignment="1">
      <alignment horizontal="center"/>
    </xf>
    <xf numFmtId="165" fontId="8" fillId="0" borderId="0" xfId="1" applyNumberFormat="1" applyFont="1" applyBorder="1" applyAlignment="1">
      <alignment horizontal="center"/>
    </xf>
    <xf numFmtId="165" fontId="8" fillId="0" borderId="8" xfId="1" applyNumberFormat="1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168" fontId="18" fillId="0" borderId="0" xfId="0" applyNumberFormat="1" applyFont="1" applyAlignment="1">
      <alignment horizontal="center" vertical="center"/>
    </xf>
    <xf numFmtId="165" fontId="9" fillId="0" borderId="0" xfId="1" applyNumberFormat="1" applyFont="1" applyBorder="1" applyAlignment="1">
      <alignment horizontal="center"/>
    </xf>
    <xf numFmtId="165" fontId="9" fillId="0" borderId="8" xfId="1" applyNumberFormat="1" applyFont="1" applyBorder="1" applyAlignment="1">
      <alignment horizontal="center"/>
    </xf>
    <xf numFmtId="10" fontId="8" fillId="0" borderId="0" xfId="1" applyNumberFormat="1" applyFont="1" applyBorder="1" applyAlignment="1">
      <alignment horizontal="center"/>
    </xf>
    <xf numFmtId="165" fontId="11" fillId="0" borderId="8" xfId="1" applyNumberFormat="1" applyFont="1" applyBorder="1" applyAlignment="1">
      <alignment horizontal="center"/>
    </xf>
    <xf numFmtId="10" fontId="9" fillId="0" borderId="0" xfId="1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9" xfId="0" applyFont="1" applyBorder="1"/>
    <xf numFmtId="0" fontId="11" fillId="0" borderId="2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2" xfId="0" applyBorder="1"/>
    <xf numFmtId="0" fontId="11" fillId="0" borderId="0" xfId="0" applyFont="1"/>
    <xf numFmtId="0" fontId="11" fillId="0" borderId="0" xfId="0" applyFont="1" applyAlignment="1">
      <alignment horizontal="center"/>
    </xf>
    <xf numFmtId="17" fontId="7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8" fillId="0" borderId="13" xfId="0" applyFont="1" applyBorder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/>
    </xf>
    <xf numFmtId="166" fontId="0" fillId="0" borderId="0" xfId="0" applyNumberFormat="1"/>
    <xf numFmtId="164" fontId="10" fillId="0" borderId="8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0" fontId="12" fillId="0" borderId="0" xfId="0" applyFont="1"/>
    <xf numFmtId="0" fontId="8" fillId="0" borderId="3" xfId="0" applyFont="1" applyBorder="1" applyAlignment="1">
      <alignment horizontal="center" vertical="center"/>
    </xf>
    <xf numFmtId="0" fontId="11" fillId="0" borderId="7" xfId="0" applyFont="1" applyBorder="1"/>
    <xf numFmtId="0" fontId="11" fillId="0" borderId="15" xfId="0" applyFont="1" applyBorder="1"/>
    <xf numFmtId="0" fontId="8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Continuous" vertical="center"/>
    </xf>
    <xf numFmtId="0" fontId="8" fillId="0" borderId="11" xfId="0" applyFont="1" applyBorder="1" applyAlignment="1">
      <alignment horizontal="left" vertical="center"/>
    </xf>
    <xf numFmtId="0" fontId="11" fillId="0" borderId="1" xfId="0" applyFont="1" applyBorder="1"/>
    <xf numFmtId="0" fontId="11" fillId="0" borderId="14" xfId="0" applyFont="1" applyBorder="1"/>
    <xf numFmtId="17" fontId="8" fillId="0" borderId="3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7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6" xfId="0" applyBorder="1"/>
    <xf numFmtId="164" fontId="8" fillId="0" borderId="0" xfId="0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center" vertical="center"/>
    </xf>
    <xf numFmtId="165" fontId="8" fillId="0" borderId="8" xfId="1" applyNumberFormat="1" applyFont="1" applyBorder="1" applyAlignment="1">
      <alignment horizontal="center" vertical="center"/>
    </xf>
    <xf numFmtId="164" fontId="19" fillId="0" borderId="0" xfId="0" applyNumberFormat="1" applyFont="1" applyAlignment="1">
      <alignment horizontal="center"/>
    </xf>
    <xf numFmtId="0" fontId="8" fillId="0" borderId="7" xfId="0" applyFont="1" applyBorder="1" applyAlignment="1">
      <alignment horizontal="center"/>
    </xf>
    <xf numFmtId="10" fontId="8" fillId="0" borderId="0" xfId="1" applyNumberFormat="1" applyFont="1" applyBorder="1" applyAlignment="1">
      <alignment horizontal="center" vertical="center"/>
    </xf>
    <xf numFmtId="165" fontId="9" fillId="0" borderId="0" xfId="1" applyNumberFormat="1" applyFont="1" applyBorder="1" applyAlignment="1">
      <alignment horizontal="center" vertical="center"/>
    </xf>
    <xf numFmtId="165" fontId="9" fillId="0" borderId="8" xfId="1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165" fontId="8" fillId="0" borderId="2" xfId="1" applyNumberFormat="1" applyFont="1" applyBorder="1" applyAlignment="1">
      <alignment horizontal="center" vertical="center"/>
    </xf>
    <xf numFmtId="165" fontId="8" fillId="0" borderId="12" xfId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5" fontId="8" fillId="0" borderId="5" xfId="1" applyNumberFormat="1" applyFont="1" applyBorder="1" applyAlignment="1">
      <alignment horizontal="center" vertical="center"/>
    </xf>
    <xf numFmtId="165" fontId="10" fillId="0" borderId="0" xfId="1" applyNumberFormat="1" applyFont="1" applyBorder="1" applyAlignment="1">
      <alignment horizontal="center" vertical="center"/>
    </xf>
    <xf numFmtId="0" fontId="20" fillId="0" borderId="15" xfId="0" applyFont="1" applyBorder="1"/>
    <xf numFmtId="17" fontId="4" fillId="0" borderId="2" xfId="0" applyNumberFormat="1" applyFont="1" applyBorder="1" applyAlignment="1">
      <alignment horizontal="center"/>
    </xf>
    <xf numFmtId="17" fontId="4" fillId="0" borderId="6" xfId="0" applyNumberFormat="1" applyFont="1" applyBorder="1" applyAlignment="1">
      <alignment horizontal="center"/>
    </xf>
    <xf numFmtId="167" fontId="0" fillId="0" borderId="0" xfId="0" applyNumberFormat="1"/>
    <xf numFmtId="0" fontId="0" fillId="0" borderId="1" xfId="0" applyBorder="1"/>
    <xf numFmtId="164" fontId="8" fillId="0" borderId="1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0" fontId="0" fillId="0" borderId="10" xfId="0" applyBorder="1"/>
    <xf numFmtId="0" fontId="8" fillId="8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49" fontId="6" fillId="0" borderId="4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0" fontId="4" fillId="7" borderId="0" xfId="0" applyFont="1" applyFill="1" applyAlignment="1">
      <alignment horizontal="center"/>
    </xf>
    <xf numFmtId="17" fontId="6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89535</xdr:colOff>
      <xdr:row>1</xdr:row>
      <xdr:rowOff>38100</xdr:rowOff>
    </xdr:from>
    <xdr:to>
      <xdr:col>3</xdr:col>
      <xdr:colOff>161925</xdr:colOff>
      <xdr:row>6</xdr:row>
      <xdr:rowOff>47625</xdr:rowOff>
    </xdr:to>
    <xdr:sp macro="" textlink="">
      <xdr:nvSpPr>
        <xdr:cNvPr id="3" name="Texte 1">
          <a:extLst>
            <a:ext uri="{FF2B5EF4-FFF2-40B4-BE49-F238E27FC236}">
              <a16:creationId xmlns:a16="http://schemas.microsoft.com/office/drawing/2014/main" id="{A6F825B1-2C81-4A2F-95BD-2BCB4E97011A}"/>
            </a:ext>
          </a:extLst>
        </xdr:cNvPr>
        <xdr:cNvSpPr>
          <a:spLocks noChangeArrowheads="1"/>
        </xdr:cNvSpPr>
      </xdr:nvSpPr>
      <xdr:spPr bwMode="auto">
        <a:xfrm>
          <a:off x="356235" y="419100"/>
          <a:ext cx="2539365" cy="96202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</a:t>
          </a:r>
        </a:p>
        <a:p>
          <a:pPr algn="ctr" rtl="0">
            <a:defRPr sz="1000"/>
          </a:pPr>
          <a:endParaRPr lang="fr-FR" sz="900" b="1" i="1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 eaLnBrk="1" fontAlgn="auto" latinLnBrk="0" hangingPunct="1"/>
          <a:r>
            <a:rPr lang="fr-FR" sz="900" b="1" i="1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MINISTERE  DE  L'ECONOMIE  ET </a:t>
          </a:r>
        </a:p>
        <a:p>
          <a:pPr algn="ctr" rtl="0" eaLnBrk="1" fontAlgn="auto" latinLnBrk="0" hangingPunct="1"/>
          <a:r>
            <a:rPr lang="fr-FR" sz="900" b="1" i="1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 LA PLANIFICATION</a:t>
          </a:r>
        </a:p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Times New Roman"/>
              <a:cs typeface="Times New Roman"/>
            </a:rPr>
            <a:t>**** </a:t>
          </a:r>
        </a:p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Times New Roman"/>
              <a:cs typeface="Times New Roman"/>
            </a:rPr>
            <a:t>INSTITUT NATIONAL DE LA STATISTIQUE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152402</xdr:colOff>
      <xdr:row>1</xdr:row>
      <xdr:rowOff>45720</xdr:rowOff>
    </xdr:from>
    <xdr:to>
      <xdr:col>2</xdr:col>
      <xdr:colOff>424296</xdr:colOff>
      <xdr:row>5</xdr:row>
      <xdr:rowOff>155863</xdr:rowOff>
    </xdr:to>
    <xdr:sp macro="" textlink="">
      <xdr:nvSpPr>
        <xdr:cNvPr id="3" name="Texte 2">
          <a:extLst>
            <a:ext uri="{FF2B5EF4-FFF2-40B4-BE49-F238E27FC236}">
              <a16:creationId xmlns:a16="http://schemas.microsoft.com/office/drawing/2014/main" id="{A4FE3BC6-36B5-40CB-95F1-39A6E38A621D}"/>
            </a:ext>
          </a:extLst>
        </xdr:cNvPr>
        <xdr:cNvSpPr>
          <a:spLocks noChangeArrowheads="1"/>
        </xdr:cNvSpPr>
      </xdr:nvSpPr>
      <xdr:spPr bwMode="auto">
        <a:xfrm>
          <a:off x="152402" y="236220"/>
          <a:ext cx="2348344" cy="872143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/>
          <a:r>
            <a:rPr lang="fr-FR" sz="800" b="1" i="1">
              <a:latin typeface="Times New Roman" pitchFamily="18" charset="0"/>
              <a:ea typeface="+mn-ea"/>
              <a:cs typeface="Times New Roman" pitchFamily="18" charset="0"/>
            </a:rPr>
            <a:t>REPUBLIQUE TUNISIENNE</a:t>
          </a:r>
          <a:endParaRPr lang="fr-FR" sz="800">
            <a:latin typeface="Times New Roman" pitchFamily="18" charset="0"/>
            <a:cs typeface="Times New Roman" pitchFamily="18" charset="0"/>
          </a:endParaRPr>
        </a:p>
        <a:p>
          <a:pPr algn="ctr" rtl="0"/>
          <a:endParaRPr lang="fr-FR" sz="800" b="1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ctr" rtl="0" eaLnBrk="1" fontAlgn="auto" latinLnBrk="0" hangingPunct="1"/>
          <a:r>
            <a:rPr lang="fr-FR" sz="800" b="1" i="0">
              <a:latin typeface="Times New Roman" pitchFamily="18" charset="0"/>
              <a:ea typeface="+mn-ea"/>
              <a:cs typeface="Times New Roman" pitchFamily="18" charset="0"/>
            </a:rPr>
            <a:t>MINISTERE  DE  L'ECONOMIE  ET </a:t>
          </a:r>
        </a:p>
        <a:p>
          <a:pPr algn="ctr" rtl="0" eaLnBrk="1" fontAlgn="auto" latinLnBrk="0" hangingPunct="1"/>
          <a:r>
            <a:rPr lang="fr-FR" sz="800" b="1" i="0">
              <a:latin typeface="Times New Roman" pitchFamily="18" charset="0"/>
              <a:ea typeface="+mn-ea"/>
              <a:cs typeface="Times New Roman" pitchFamily="18" charset="0"/>
            </a:rPr>
            <a:t>DE LA PLANIFICATION</a:t>
          </a:r>
        </a:p>
        <a:p>
          <a:pPr algn="ctr" rtl="0"/>
          <a:endParaRPr lang="fr-FR" sz="800" b="1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ctr" rtl="0"/>
          <a:r>
            <a:rPr lang="fr-FR" sz="800" b="1" i="0">
              <a:latin typeface="Times New Roman" pitchFamily="18" charset="0"/>
              <a:ea typeface="+mn-ea"/>
              <a:cs typeface="Times New Roman" pitchFamily="18" charset="0"/>
            </a:rPr>
            <a:t>INSTITUT NATIONAL DE lA STATISTIQUE</a:t>
          </a:r>
          <a:endParaRPr lang="fr-FR" sz="800">
            <a:latin typeface="Times New Roman" pitchFamily="18" charset="0"/>
            <a:cs typeface="Times New Roman" pitchFamily="18" charset="0"/>
          </a:endParaRPr>
        </a:p>
        <a:p>
          <a:pPr algn="ctr" rtl="0">
            <a:defRPr sz="1000"/>
          </a:pPr>
          <a:endParaRPr lang="fr-FR" sz="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142874</xdr:colOff>
      <xdr:row>0</xdr:row>
      <xdr:rowOff>180975</xdr:rowOff>
    </xdr:from>
    <xdr:to>
      <xdr:col>2</xdr:col>
      <xdr:colOff>457199</xdr:colOff>
      <xdr:row>5</xdr:row>
      <xdr:rowOff>76200</xdr:rowOff>
    </xdr:to>
    <xdr:sp macro="" textlink="">
      <xdr:nvSpPr>
        <xdr:cNvPr id="3" name="Texte 1">
          <a:extLst>
            <a:ext uri="{FF2B5EF4-FFF2-40B4-BE49-F238E27FC236}">
              <a16:creationId xmlns:a16="http://schemas.microsoft.com/office/drawing/2014/main" id="{0B6CE112-98B2-4343-A373-90499F5441A0}"/>
            </a:ext>
          </a:extLst>
        </xdr:cNvPr>
        <xdr:cNvSpPr txBox="1">
          <a:spLocks noChangeArrowheads="1"/>
        </xdr:cNvSpPr>
      </xdr:nvSpPr>
      <xdr:spPr bwMode="auto">
        <a:xfrm>
          <a:off x="495299" y="180975"/>
          <a:ext cx="2533650" cy="847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</a:t>
          </a:r>
        </a:p>
        <a:p>
          <a:pPr algn="ctr" rtl="0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 eaLnBrk="1" fontAlgn="auto" latinLnBrk="0" hangingPunct="1"/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MINISTERE  DE  L'ECONOMIE  ET </a:t>
          </a:r>
        </a:p>
        <a:p>
          <a:pPr algn="ctr" rtl="0" eaLnBrk="1" fontAlgn="auto" latinLnBrk="0" hangingPunct="1"/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  LA  PLANIFICATION</a:t>
          </a:r>
        </a:p>
        <a:p>
          <a:pPr algn="ctr" rtl="0" eaLnBrk="1" fontAlgn="auto" latinLnBrk="0" hangingPunct="1"/>
          <a:endParaRPr lang="fr-FR" sz="800" b="1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INSTITUT NATIONAL DE LA STATISTIQUE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1</xdr:row>
      <xdr:rowOff>15241</xdr:rowOff>
    </xdr:from>
    <xdr:to>
      <xdr:col>2</xdr:col>
      <xdr:colOff>238125</xdr:colOff>
      <xdr:row>5</xdr:row>
      <xdr:rowOff>76200</xdr:rowOff>
    </xdr:to>
    <xdr:sp macro="" textlink="">
      <xdr:nvSpPr>
        <xdr:cNvPr id="3" name="Texte 2">
          <a:extLst>
            <a:ext uri="{FF2B5EF4-FFF2-40B4-BE49-F238E27FC236}">
              <a16:creationId xmlns:a16="http://schemas.microsoft.com/office/drawing/2014/main" id="{B177DAE9-B834-4F73-88B0-E88C92A34FF4}"/>
            </a:ext>
          </a:extLst>
        </xdr:cNvPr>
        <xdr:cNvSpPr>
          <a:spLocks noChangeArrowheads="1"/>
        </xdr:cNvSpPr>
      </xdr:nvSpPr>
      <xdr:spPr bwMode="auto">
        <a:xfrm>
          <a:off x="401955" y="205741"/>
          <a:ext cx="2379345" cy="822959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/>
          <a:r>
            <a:rPr lang="fr-FR" sz="800" b="1" i="1">
              <a:latin typeface="Times New Roman" pitchFamily="18" charset="0"/>
              <a:ea typeface="+mn-ea"/>
              <a:cs typeface="Times New Roman" pitchFamily="18" charset="0"/>
            </a:rPr>
            <a:t>REPUBLIQUE TUNISIENNE</a:t>
          </a:r>
          <a:endParaRPr lang="fr-FR" sz="800">
            <a:latin typeface="Times New Roman" pitchFamily="18" charset="0"/>
            <a:cs typeface="Times New Roman" pitchFamily="18" charset="0"/>
          </a:endParaRPr>
        </a:p>
        <a:p>
          <a:pPr algn="ctr" rtl="0"/>
          <a:endParaRPr lang="fr-FR" sz="800" b="1" i="0">
            <a:latin typeface="Times New Roman" pitchFamily="18" charset="0"/>
            <a:ea typeface="+mn-ea"/>
            <a:cs typeface="Times New Roman" pitchFamily="18" charset="0"/>
          </a:endParaRPr>
        </a:p>
        <a:p>
          <a:pPr marL="0" indent="0" algn="ctr" rtl="0" eaLnBrk="1" fontAlgn="auto" latinLnBrk="0" hangingPunct="1"/>
          <a:r>
            <a:rPr lang="fr-FR" sz="800" b="1" i="0">
              <a:latin typeface="Times New Roman" pitchFamily="18" charset="0"/>
              <a:ea typeface="+mn-ea"/>
              <a:cs typeface="Times New Roman" pitchFamily="18" charset="0"/>
            </a:rPr>
            <a:t>MINISTERE  DE  L'ECONOMIE  ET </a:t>
          </a:r>
        </a:p>
        <a:p>
          <a:pPr marL="0" indent="0" algn="ctr" rtl="0" eaLnBrk="1" fontAlgn="auto" latinLnBrk="0" hangingPunct="1"/>
          <a:r>
            <a:rPr lang="fr-FR" sz="800" b="1" i="0">
              <a:latin typeface="Times New Roman" pitchFamily="18" charset="0"/>
              <a:ea typeface="+mn-ea"/>
              <a:cs typeface="Times New Roman" pitchFamily="18" charset="0"/>
            </a:rPr>
            <a:t>DE LA PLANIFICATION</a:t>
          </a:r>
        </a:p>
        <a:p>
          <a:pPr algn="ctr" rtl="0"/>
          <a:endParaRPr lang="fr-FR" sz="800" b="1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ctr" rtl="0"/>
          <a:r>
            <a:rPr lang="fr-FR" sz="800" b="1" i="0">
              <a:latin typeface="Times New Roman" pitchFamily="18" charset="0"/>
              <a:ea typeface="+mn-ea"/>
              <a:cs typeface="Times New Roman" pitchFamily="18" charset="0"/>
            </a:rPr>
            <a:t>INSTITUT NATIONAL DE lA STATISTIQUE</a:t>
          </a:r>
          <a:endParaRPr lang="fr-FR" sz="800">
            <a:latin typeface="Times New Roman" pitchFamily="18" charset="0"/>
            <a:cs typeface="Times New Roman" pitchFamily="18" charset="0"/>
          </a:endParaRPr>
        </a:p>
        <a:p>
          <a:pPr algn="ctr" rtl="0">
            <a:defRPr sz="1000"/>
          </a:pPr>
          <a:endParaRPr lang="fr-FR" sz="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G51"/>
  <sheetViews>
    <sheetView tabSelected="1" workbookViewId="0">
      <selection activeCell="B9" sqref="B9:G9"/>
    </sheetView>
  </sheetViews>
  <sheetFormatPr baseColWidth="10" defaultColWidth="9.140625" defaultRowHeight="15" x14ac:dyDescent="0.25"/>
  <cols>
    <col min="1" max="1" width="4" customWidth="1"/>
    <col min="2" max="2" width="25.5703125" customWidth="1"/>
    <col min="3" max="7" width="11.42578125" customWidth="1"/>
  </cols>
  <sheetData>
    <row r="7" spans="2:7" ht="15.75" x14ac:dyDescent="0.25">
      <c r="F7" s="4"/>
    </row>
    <row r="8" spans="2:7" ht="15.75" x14ac:dyDescent="0.25">
      <c r="F8" s="4"/>
    </row>
    <row r="9" spans="2:7" ht="15.75" x14ac:dyDescent="0.25">
      <c r="B9" s="141" t="s">
        <v>50</v>
      </c>
      <c r="C9" s="141"/>
      <c r="D9" s="141"/>
      <c r="E9" s="141"/>
      <c r="F9" s="141"/>
      <c r="G9" s="141"/>
    </row>
    <row r="10" spans="2:7" ht="18.75" x14ac:dyDescent="0.3">
      <c r="B10" s="5" t="s">
        <v>51</v>
      </c>
      <c r="C10" s="6"/>
      <c r="D10" s="7"/>
      <c r="E10" s="8"/>
      <c r="F10" s="9"/>
      <c r="G10" s="8"/>
    </row>
    <row r="11" spans="2:7" ht="16.5" thickBot="1" x14ac:dyDescent="0.3">
      <c r="B11" s="5"/>
      <c r="C11" s="5"/>
      <c r="D11" s="5"/>
      <c r="E11" s="8"/>
      <c r="F11" s="4"/>
      <c r="G11" s="8"/>
    </row>
    <row r="12" spans="2:7" ht="16.5" thickBot="1" x14ac:dyDescent="0.3">
      <c r="B12" s="142" t="s">
        <v>61</v>
      </c>
      <c r="C12" s="143"/>
      <c r="D12" s="143"/>
      <c r="E12" s="143"/>
      <c r="F12" s="143"/>
      <c r="G12" s="144"/>
    </row>
    <row r="13" spans="2:7" ht="15.75" x14ac:dyDescent="0.25">
      <c r="B13" s="10"/>
      <c r="C13" s="10"/>
      <c r="D13" s="10"/>
      <c r="E13" s="11"/>
      <c r="F13" s="4"/>
      <c r="G13" s="11"/>
    </row>
    <row r="14" spans="2:7" x14ac:dyDescent="0.25">
      <c r="B14" s="12" t="s">
        <v>52</v>
      </c>
      <c r="C14" s="13"/>
      <c r="D14" s="13"/>
      <c r="E14" s="8"/>
      <c r="F14" s="8"/>
      <c r="G14" s="8"/>
    </row>
    <row r="15" spans="2:7" x14ac:dyDescent="0.25">
      <c r="B15" s="14"/>
      <c r="C15" s="14"/>
      <c r="D15" s="14"/>
      <c r="E15" s="14"/>
      <c r="F15" s="14"/>
      <c r="G15" s="14"/>
    </row>
    <row r="16" spans="2:7" x14ac:dyDescent="0.25">
      <c r="B16" s="15" t="s">
        <v>53</v>
      </c>
      <c r="C16" s="14"/>
      <c r="D16" s="14"/>
      <c r="E16" s="14"/>
      <c r="F16" s="14"/>
      <c r="G16" s="14"/>
    </row>
    <row r="17" spans="2:7" ht="15.75" thickBot="1" x14ac:dyDescent="0.3">
      <c r="B17" s="16"/>
      <c r="C17" s="14"/>
      <c r="D17" s="14"/>
      <c r="E17" s="14"/>
      <c r="F17" s="14"/>
      <c r="G17" s="14"/>
    </row>
    <row r="18" spans="2:7" ht="16.5" thickTop="1" thickBot="1" x14ac:dyDescent="0.3">
      <c r="B18" s="17"/>
      <c r="C18" s="18" t="s">
        <v>54</v>
      </c>
      <c r="D18" s="18"/>
      <c r="E18" s="19"/>
      <c r="F18" s="18" t="s">
        <v>55</v>
      </c>
      <c r="G18" s="18"/>
    </row>
    <row r="19" spans="2:7" ht="15.75" thickTop="1" x14ac:dyDescent="0.25">
      <c r="B19" s="14"/>
      <c r="C19" s="20" t="s">
        <v>62</v>
      </c>
      <c r="D19" s="20" t="s">
        <v>63</v>
      </c>
      <c r="E19" s="20" t="s">
        <v>64</v>
      </c>
      <c r="F19" s="21" t="s">
        <v>3</v>
      </c>
      <c r="G19" s="21" t="s">
        <v>4</v>
      </c>
    </row>
    <row r="20" spans="2:7" x14ac:dyDescent="0.25">
      <c r="B20" s="16" t="s">
        <v>21</v>
      </c>
      <c r="C20" s="22">
        <v>10637.573537049</v>
      </c>
      <c r="D20" s="22">
        <v>10169.204923795</v>
      </c>
      <c r="E20" s="22">
        <v>10803.129776389</v>
      </c>
      <c r="F20" s="23">
        <v>-4.4029647515267105E-2</v>
      </c>
      <c r="G20" s="23">
        <v>6.2337700670253446E-2</v>
      </c>
    </row>
    <row r="21" spans="2:7" x14ac:dyDescent="0.25">
      <c r="B21" s="16" t="s">
        <v>22</v>
      </c>
      <c r="C21" s="22">
        <v>12417.478602944</v>
      </c>
      <c r="D21" s="22">
        <v>13686.170774768001</v>
      </c>
      <c r="E21" s="22">
        <v>13587.353842773</v>
      </c>
      <c r="F21" s="23">
        <v>0.10216986977720363</v>
      </c>
      <c r="G21" s="23">
        <v>-7.2202030517682344E-3</v>
      </c>
    </row>
    <row r="22" spans="2:7" x14ac:dyDescent="0.25">
      <c r="B22" s="16"/>
      <c r="C22" s="14"/>
      <c r="D22" s="14"/>
      <c r="E22" s="14"/>
      <c r="F22" s="14"/>
      <c r="G22" s="14"/>
    </row>
    <row r="23" spans="2:7" x14ac:dyDescent="0.25">
      <c r="B23" s="16" t="s">
        <v>56</v>
      </c>
      <c r="C23" s="22">
        <v>-1779.905065895</v>
      </c>
      <c r="D23" s="22">
        <v>-3516.9658509730016</v>
      </c>
      <c r="E23" s="22">
        <v>-2784.2240663840003</v>
      </c>
      <c r="F23" s="24"/>
      <c r="G23" s="24"/>
    </row>
    <row r="24" spans="2:7" x14ac:dyDescent="0.25">
      <c r="B24" s="16" t="s">
        <v>57</v>
      </c>
      <c r="C24" s="25">
        <v>0.85666131403898604</v>
      </c>
      <c r="D24" s="25">
        <v>0.74302776804035464</v>
      </c>
      <c r="E24" s="25">
        <v>0.79508710094681856</v>
      </c>
      <c r="F24" s="24"/>
      <c r="G24" s="24"/>
    </row>
    <row r="25" spans="2:7" x14ac:dyDescent="0.25">
      <c r="B25" s="16"/>
      <c r="C25" s="14"/>
      <c r="D25" s="14"/>
      <c r="E25" s="14"/>
      <c r="F25" s="14"/>
      <c r="G25" s="14"/>
    </row>
    <row r="26" spans="2:7" x14ac:dyDescent="0.25">
      <c r="B26" s="26"/>
      <c r="C26" s="27"/>
      <c r="D26" s="27"/>
      <c r="E26" s="27"/>
      <c r="F26" s="27"/>
      <c r="G26" s="27"/>
    </row>
    <row r="27" spans="2:7" x14ac:dyDescent="0.25">
      <c r="B27" s="26"/>
      <c r="C27" s="27"/>
      <c r="D27" s="27"/>
      <c r="E27" s="27"/>
      <c r="F27" s="27"/>
      <c r="G27" s="27"/>
    </row>
    <row r="28" spans="2:7" x14ac:dyDescent="0.25">
      <c r="B28" s="16"/>
      <c r="C28" s="14"/>
      <c r="D28" s="14"/>
      <c r="E28" s="14"/>
      <c r="F28" s="14"/>
      <c r="G28" s="14"/>
    </row>
    <row r="29" spans="2:7" x14ac:dyDescent="0.25">
      <c r="B29" s="12" t="s">
        <v>58</v>
      </c>
      <c r="C29" s="8"/>
      <c r="D29" s="8"/>
      <c r="E29" s="8"/>
      <c r="F29" s="8"/>
      <c r="G29" s="8"/>
    </row>
    <row r="30" spans="2:7" ht="15.75" thickBot="1" x14ac:dyDescent="0.3">
      <c r="B30" s="16"/>
      <c r="C30" s="14"/>
      <c r="D30" s="14"/>
      <c r="E30" s="14"/>
      <c r="F30" s="14"/>
      <c r="G30" s="14"/>
    </row>
    <row r="31" spans="2:7" ht="16.5" thickTop="1" thickBot="1" x14ac:dyDescent="0.3">
      <c r="B31" s="17"/>
      <c r="C31" s="18" t="s">
        <v>54</v>
      </c>
      <c r="D31" s="18"/>
      <c r="E31" s="18"/>
      <c r="F31" s="18" t="s">
        <v>55</v>
      </c>
      <c r="G31" s="18"/>
    </row>
    <row r="32" spans="2:7" ht="15.75" thickTop="1" x14ac:dyDescent="0.25">
      <c r="B32" s="14"/>
      <c r="C32" s="20" t="s">
        <v>62</v>
      </c>
      <c r="D32" s="20" t="s">
        <v>63</v>
      </c>
      <c r="E32" s="20" t="s">
        <v>64</v>
      </c>
      <c r="F32" s="21" t="s">
        <v>3</v>
      </c>
      <c r="G32" s="21" t="s">
        <v>4</v>
      </c>
    </row>
    <row r="33" spans="2:7" x14ac:dyDescent="0.25">
      <c r="B33" s="14"/>
      <c r="D33" s="14"/>
      <c r="E33" s="14"/>
      <c r="F33" s="14"/>
      <c r="G33" s="14"/>
    </row>
    <row r="34" spans="2:7" x14ac:dyDescent="0.25">
      <c r="B34" s="15" t="s">
        <v>59</v>
      </c>
      <c r="D34" s="14"/>
      <c r="E34" s="14"/>
      <c r="F34" s="14"/>
      <c r="G34" s="14"/>
    </row>
    <row r="35" spans="2:7" x14ac:dyDescent="0.25">
      <c r="B35" s="14"/>
      <c r="D35" s="14"/>
      <c r="E35" s="14"/>
      <c r="F35" s="14"/>
      <c r="G35" s="14"/>
    </row>
    <row r="36" spans="2:7" x14ac:dyDescent="0.25">
      <c r="B36" s="16" t="s">
        <v>21</v>
      </c>
      <c r="C36" s="28">
        <v>3556.1600714289998</v>
      </c>
      <c r="D36" s="28">
        <v>3196.6603917719999</v>
      </c>
      <c r="E36" s="28">
        <v>3243.8364273349998</v>
      </c>
      <c r="F36" s="23">
        <v>-0.10109209721612428</v>
      </c>
      <c r="G36" s="23">
        <v>1.475791287821128E-2</v>
      </c>
    </row>
    <row r="37" spans="2:7" x14ac:dyDescent="0.25">
      <c r="B37" s="16" t="s">
        <v>22</v>
      </c>
      <c r="C37" s="28">
        <v>8377.4230512270005</v>
      </c>
      <c r="D37" s="28">
        <v>9733.6118229490003</v>
      </c>
      <c r="E37" s="28">
        <v>9422.0813962869997</v>
      </c>
      <c r="F37" s="23">
        <v>0.16188615084006833</v>
      </c>
      <c r="G37" s="23">
        <v>-3.2005634940927397E-2</v>
      </c>
    </row>
    <row r="38" spans="2:7" x14ac:dyDescent="0.25">
      <c r="B38" s="16"/>
      <c r="D38" s="14"/>
      <c r="E38" s="14"/>
      <c r="F38" s="14"/>
      <c r="G38" s="14"/>
    </row>
    <row r="39" spans="2:7" x14ac:dyDescent="0.25">
      <c r="B39" s="16" t="s">
        <v>56</v>
      </c>
      <c r="C39" s="22">
        <v>-4821.2629797980007</v>
      </c>
      <c r="D39" s="22">
        <v>-6536.9514311769999</v>
      </c>
      <c r="E39" s="22">
        <v>-6178.2449689519999</v>
      </c>
      <c r="F39" s="29"/>
      <c r="G39" s="14"/>
    </row>
    <row r="40" spans="2:7" x14ac:dyDescent="0.25">
      <c r="B40" s="16" t="s">
        <v>57</v>
      </c>
      <c r="C40" s="25">
        <v>0.42449331371753352</v>
      </c>
      <c r="D40" s="25">
        <v>0.32841461627175361</v>
      </c>
      <c r="E40" s="25">
        <v>0.34428023818742559</v>
      </c>
      <c r="F40" s="14"/>
      <c r="G40" s="14"/>
    </row>
    <row r="41" spans="2:7" x14ac:dyDescent="0.25">
      <c r="B41" s="14"/>
      <c r="D41" s="14"/>
      <c r="E41" s="14"/>
      <c r="F41" s="14"/>
      <c r="G41" s="14"/>
    </row>
    <row r="42" spans="2:7" x14ac:dyDescent="0.25">
      <c r="B42" s="15" t="s">
        <v>60</v>
      </c>
      <c r="D42" s="24"/>
      <c r="E42" s="14"/>
      <c r="F42" s="14"/>
      <c r="G42" s="14"/>
    </row>
    <row r="43" spans="2:7" x14ac:dyDescent="0.25">
      <c r="B43" s="14"/>
      <c r="D43" s="14"/>
      <c r="E43" s="14"/>
      <c r="F43" s="14"/>
      <c r="G43" s="14"/>
    </row>
    <row r="44" spans="2:7" x14ac:dyDescent="0.25">
      <c r="B44" s="16" t="s">
        <v>21</v>
      </c>
      <c r="C44" s="28">
        <v>7081.4134656199994</v>
      </c>
      <c r="D44" s="28">
        <v>6972.5445320230001</v>
      </c>
      <c r="E44" s="28">
        <v>7559.2933490539999</v>
      </c>
      <c r="F44" s="23">
        <v>-1.5373898745717079E-2</v>
      </c>
      <c r="G44" s="23">
        <v>8.4151318695237023E-2</v>
      </c>
    </row>
    <row r="45" spans="2:7" x14ac:dyDescent="0.25">
      <c r="B45" s="16" t="s">
        <v>22</v>
      </c>
      <c r="C45" s="28">
        <v>4040.0555517170001</v>
      </c>
      <c r="D45" s="28">
        <v>3952.558951819</v>
      </c>
      <c r="E45" s="28">
        <v>4165.2724464860003</v>
      </c>
      <c r="F45" s="23">
        <v>-2.1657276435422916E-2</v>
      </c>
      <c r="G45" s="23">
        <v>5.3816653277013821E-2</v>
      </c>
    </row>
    <row r="46" spans="2:7" x14ac:dyDescent="0.25">
      <c r="B46" s="16"/>
      <c r="C46" s="30"/>
      <c r="D46" s="14"/>
      <c r="E46" s="14"/>
      <c r="F46" s="14"/>
      <c r="G46" s="14"/>
    </row>
    <row r="47" spans="2:7" x14ac:dyDescent="0.25">
      <c r="B47" s="16" t="s">
        <v>56</v>
      </c>
      <c r="C47" s="22">
        <v>3041.3579139029994</v>
      </c>
      <c r="D47" s="22">
        <v>3019.9855802040001</v>
      </c>
      <c r="E47" s="22">
        <v>3394.0209025679997</v>
      </c>
      <c r="F47" s="14"/>
      <c r="G47" s="14"/>
    </row>
    <row r="48" spans="2:7" x14ac:dyDescent="0.25">
      <c r="B48" s="16" t="s">
        <v>57</v>
      </c>
      <c r="C48" s="25">
        <v>1.7528010134935992</v>
      </c>
      <c r="D48" s="25">
        <v>1.7640583270274004</v>
      </c>
      <c r="E48" s="25">
        <v>1.8148376717665464</v>
      </c>
      <c r="F48" s="14"/>
      <c r="G48" s="14"/>
    </row>
    <row r="49" spans="2:7" x14ac:dyDescent="0.25">
      <c r="B49" s="14"/>
      <c r="D49" s="14"/>
      <c r="E49" s="14"/>
      <c r="F49" s="14"/>
      <c r="G49" s="14"/>
    </row>
    <row r="50" spans="2:7" ht="15.75" thickBot="1" x14ac:dyDescent="0.3">
      <c r="B50" s="31"/>
      <c r="C50" s="31"/>
      <c r="D50" s="31"/>
      <c r="E50" s="31"/>
      <c r="F50" s="31"/>
      <c r="G50" s="31"/>
    </row>
    <row r="51" spans="2:7" x14ac:dyDescent="0.25">
      <c r="B51" s="14"/>
      <c r="C51" s="14"/>
      <c r="D51" s="14"/>
      <c r="E51" s="14"/>
      <c r="F51" s="14"/>
      <c r="G51" s="14"/>
    </row>
  </sheetData>
  <mergeCells count="2">
    <mergeCell ref="B9:G9"/>
    <mergeCell ref="B12:G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4C8C2-36D6-4D7C-9217-E3E76B11E736}">
  <dimension ref="B1:G52"/>
  <sheetViews>
    <sheetView workbookViewId="0">
      <selection activeCell="B1" sqref="B1"/>
    </sheetView>
  </sheetViews>
  <sheetFormatPr baseColWidth="10" defaultRowHeight="15" x14ac:dyDescent="0.25"/>
  <cols>
    <col min="1" max="1" width="4.28515625" customWidth="1"/>
    <col min="2" max="2" width="26.7109375" customWidth="1"/>
    <col min="3" max="7" width="12.28515625" customWidth="1"/>
  </cols>
  <sheetData>
    <row r="1" spans="2:7" x14ac:dyDescent="0.25">
      <c r="B1" s="32"/>
      <c r="C1" s="33"/>
      <c r="D1" s="33"/>
      <c r="E1" s="33"/>
      <c r="F1" s="33"/>
      <c r="G1" s="33"/>
    </row>
    <row r="2" spans="2:7" x14ac:dyDescent="0.25">
      <c r="B2" s="34"/>
      <c r="C2" s="33"/>
      <c r="D2" s="33"/>
      <c r="E2" s="33"/>
      <c r="F2" s="33"/>
      <c r="G2" s="33"/>
    </row>
    <row r="3" spans="2:7" x14ac:dyDescent="0.25">
      <c r="B3" s="35"/>
      <c r="C3" s="33"/>
      <c r="D3" s="33"/>
      <c r="E3" s="33"/>
      <c r="F3" s="33"/>
      <c r="G3" s="33"/>
    </row>
    <row r="4" spans="2:7" x14ac:dyDescent="0.25">
      <c r="B4" s="35"/>
      <c r="C4" s="33"/>
      <c r="D4" s="33"/>
      <c r="E4" s="33"/>
      <c r="F4" s="33"/>
      <c r="G4" s="33"/>
    </row>
    <row r="5" spans="2:7" x14ac:dyDescent="0.25">
      <c r="B5" s="35"/>
      <c r="C5" s="33"/>
      <c r="D5" s="33"/>
      <c r="E5" s="33"/>
      <c r="F5" s="33"/>
      <c r="G5" s="33"/>
    </row>
    <row r="6" spans="2:7" x14ac:dyDescent="0.25">
      <c r="B6" s="32"/>
      <c r="C6" s="33"/>
      <c r="D6" s="33"/>
      <c r="E6" s="33"/>
      <c r="F6" s="33"/>
      <c r="G6" s="33"/>
    </row>
    <row r="7" spans="2:7" x14ac:dyDescent="0.25">
      <c r="B7" s="32"/>
      <c r="C7" s="33"/>
      <c r="D7" s="33"/>
      <c r="E7" s="33"/>
      <c r="F7" s="33"/>
      <c r="G7" s="33"/>
    </row>
    <row r="8" spans="2:7" ht="18.75" x14ac:dyDescent="0.3">
      <c r="B8" s="36" t="s">
        <v>0</v>
      </c>
      <c r="C8" s="37"/>
      <c r="D8" s="37"/>
      <c r="E8" s="37"/>
      <c r="F8" s="37"/>
      <c r="G8" s="37"/>
    </row>
    <row r="9" spans="2:7" x14ac:dyDescent="0.25">
      <c r="B9" s="38"/>
      <c r="C9" s="39"/>
      <c r="D9" s="39"/>
      <c r="E9" s="39"/>
      <c r="F9" s="39"/>
      <c r="G9" s="39"/>
    </row>
    <row r="10" spans="2:7" x14ac:dyDescent="0.25">
      <c r="B10" s="40" t="s">
        <v>1</v>
      </c>
      <c r="C10" s="41" t="s">
        <v>65</v>
      </c>
      <c r="D10" s="41" t="s">
        <v>65</v>
      </c>
      <c r="E10" s="41" t="s">
        <v>65</v>
      </c>
      <c r="F10" s="145" t="s">
        <v>2</v>
      </c>
      <c r="G10" s="145"/>
    </row>
    <row r="11" spans="2:7" x14ac:dyDescent="0.25">
      <c r="B11" s="40"/>
      <c r="C11" s="41">
        <v>2024</v>
      </c>
      <c r="D11" s="41">
        <v>2025</v>
      </c>
      <c r="E11" s="41">
        <v>2026</v>
      </c>
      <c r="F11" s="41" t="s">
        <v>3</v>
      </c>
      <c r="G11" s="41" t="s">
        <v>4</v>
      </c>
    </row>
    <row r="12" spans="2:7" x14ac:dyDescent="0.25">
      <c r="B12" s="42"/>
      <c r="C12" s="38"/>
      <c r="D12" s="38"/>
      <c r="E12" s="38"/>
      <c r="F12" s="38"/>
      <c r="G12" s="38"/>
    </row>
    <row r="13" spans="2:7" x14ac:dyDescent="0.25">
      <c r="B13" s="43" t="s">
        <v>5</v>
      </c>
      <c r="C13" s="38"/>
      <c r="D13" s="38"/>
      <c r="E13" s="38"/>
      <c r="F13" s="38"/>
      <c r="G13" s="38"/>
    </row>
    <row r="14" spans="2:7" x14ac:dyDescent="0.25">
      <c r="B14" s="43" t="s">
        <v>6</v>
      </c>
      <c r="C14" s="44">
        <v>2057.148748992</v>
      </c>
      <c r="D14" s="44">
        <v>1697.6768274870001</v>
      </c>
      <c r="E14" s="44">
        <v>1830.458388887</v>
      </c>
      <c r="F14" s="45">
        <f>+(D14-C14)/C14</f>
        <v>-0.1747427946963683</v>
      </c>
      <c r="G14" s="45">
        <f>+(E14-D14)/D14</f>
        <v>7.8213685461296464E-2</v>
      </c>
    </row>
    <row r="15" spans="2:7" x14ac:dyDescent="0.25">
      <c r="B15" s="46" t="s">
        <v>7</v>
      </c>
      <c r="C15" s="44">
        <v>1181.6566418689999</v>
      </c>
      <c r="D15" s="44">
        <v>1306.551882324</v>
      </c>
      <c r="E15" s="44">
        <v>1340.7985361569999</v>
      </c>
      <c r="F15" s="45">
        <f>+(D15-C15)/C15</f>
        <v>0.10569503528322408</v>
      </c>
      <c r="G15" s="45">
        <f>+(E15-D15)/D15</f>
        <v>2.621147640312952E-2</v>
      </c>
    </row>
    <row r="16" spans="2:7" x14ac:dyDescent="0.25">
      <c r="B16" s="46"/>
      <c r="C16" s="38"/>
      <c r="D16" s="38"/>
      <c r="E16" s="38"/>
      <c r="F16" s="38"/>
      <c r="G16" s="38"/>
    </row>
    <row r="17" spans="2:7" x14ac:dyDescent="0.25">
      <c r="B17" s="43" t="s">
        <v>8</v>
      </c>
      <c r="C17" s="44">
        <f>+C14-C15</f>
        <v>875.4921071230001</v>
      </c>
      <c r="D17" s="44">
        <f>+D14-D15</f>
        <v>391.12494516300012</v>
      </c>
      <c r="E17" s="44">
        <f>+E14-E15</f>
        <v>489.65985273000001</v>
      </c>
      <c r="F17" s="38"/>
      <c r="G17" s="38"/>
    </row>
    <row r="18" spans="2:7" x14ac:dyDescent="0.25">
      <c r="B18" s="46" t="s">
        <v>9</v>
      </c>
      <c r="C18" s="45">
        <f>+C14/C15</f>
        <v>1.7409022859112895</v>
      </c>
      <c r="D18" s="45">
        <f>+D14/D15</f>
        <v>1.2993566122053228</v>
      </c>
      <c r="E18" s="45">
        <f>+E14/E15</f>
        <v>1.3652001695448328</v>
      </c>
      <c r="F18" s="38"/>
      <c r="G18" s="38"/>
    </row>
    <row r="19" spans="2:7" x14ac:dyDescent="0.25">
      <c r="B19" s="46"/>
      <c r="C19" s="38"/>
      <c r="D19" s="38"/>
      <c r="E19" s="38"/>
      <c r="F19" s="38"/>
      <c r="G19" s="38"/>
    </row>
    <row r="20" spans="2:7" x14ac:dyDescent="0.25">
      <c r="B20" s="43" t="s">
        <v>10</v>
      </c>
      <c r="C20" s="38"/>
      <c r="D20" s="38"/>
      <c r="E20" s="38"/>
      <c r="F20" s="38"/>
      <c r="G20" s="38"/>
    </row>
    <row r="21" spans="2:7" x14ac:dyDescent="0.25">
      <c r="B21" s="43" t="s">
        <v>6</v>
      </c>
      <c r="C21" s="44">
        <v>3155.5578597859999</v>
      </c>
      <c r="D21" s="44">
        <v>3266.618604327</v>
      </c>
      <c r="E21" s="44">
        <v>3532.0707526739998</v>
      </c>
      <c r="F21" s="45">
        <f>+(D21-C21)/C21</f>
        <v>3.5195280668544569E-2</v>
      </c>
      <c r="G21" s="45">
        <f>+(E21-D21)/D21</f>
        <v>8.1262057344367936E-2</v>
      </c>
    </row>
    <row r="22" spans="2:7" x14ac:dyDescent="0.25">
      <c r="B22" s="46" t="s">
        <v>7</v>
      </c>
      <c r="C22" s="44">
        <v>4106.8390967529995</v>
      </c>
      <c r="D22" s="44">
        <v>4597.3417174799997</v>
      </c>
      <c r="E22" s="44">
        <v>4322.8080929369999</v>
      </c>
      <c r="F22" s="45">
        <f>+(D22-C22)/C22</f>
        <v>0.11943555838718092</v>
      </c>
      <c r="G22" s="45">
        <f>+(E22-D22)/D22</f>
        <v>-5.971573170190262E-2</v>
      </c>
    </row>
    <row r="23" spans="2:7" x14ac:dyDescent="0.25">
      <c r="B23" s="46"/>
      <c r="C23" s="38"/>
      <c r="D23" s="38"/>
      <c r="E23" s="38"/>
      <c r="F23" s="38"/>
      <c r="G23" s="38"/>
    </row>
    <row r="24" spans="2:7" x14ac:dyDescent="0.25">
      <c r="B24" s="46" t="s">
        <v>8</v>
      </c>
      <c r="C24" s="44">
        <f>+C21-C22</f>
        <v>-951.28123696699959</v>
      </c>
      <c r="D24" s="44">
        <f>+D21-D22</f>
        <v>-1330.7231131529998</v>
      </c>
      <c r="E24" s="44">
        <f>+E21-E22</f>
        <v>-790.73734026300008</v>
      </c>
      <c r="F24" s="38"/>
      <c r="G24" s="38"/>
    </row>
    <row r="25" spans="2:7" x14ac:dyDescent="0.25">
      <c r="B25" s="46" t="s">
        <v>9</v>
      </c>
      <c r="C25" s="45">
        <f>+C21/C22</f>
        <v>0.76836656743647114</v>
      </c>
      <c r="D25" s="45">
        <f>+D21/D22</f>
        <v>0.71054509433281232</v>
      </c>
      <c r="E25" s="45">
        <f>+E21/E22</f>
        <v>0.81707785234441033</v>
      </c>
      <c r="F25" s="38"/>
      <c r="G25" s="38"/>
    </row>
    <row r="26" spans="2:7" x14ac:dyDescent="0.25">
      <c r="B26" s="46"/>
      <c r="C26" s="38"/>
      <c r="D26" s="38"/>
      <c r="E26" s="38"/>
      <c r="F26" s="38"/>
      <c r="G26" s="38"/>
    </row>
    <row r="27" spans="2:7" x14ac:dyDescent="0.25">
      <c r="B27" s="43" t="s">
        <v>11</v>
      </c>
      <c r="C27" s="38"/>
      <c r="D27" s="38"/>
      <c r="E27" s="38"/>
      <c r="F27" s="38"/>
      <c r="G27" s="38"/>
    </row>
    <row r="28" spans="2:7" x14ac:dyDescent="0.25">
      <c r="B28" s="43" t="s">
        <v>6</v>
      </c>
      <c r="C28" s="44">
        <v>1913.8089127809999</v>
      </c>
      <c r="D28" s="44">
        <v>1813.494173004</v>
      </c>
      <c r="E28" s="44">
        <v>1953.4697495230002</v>
      </c>
      <c r="F28" s="45">
        <f>+(D28-C28)/C28</f>
        <v>-5.2416277877622708E-2</v>
      </c>
      <c r="G28" s="45">
        <f>+(E28-D28)/D28</f>
        <v>7.7185567289215384E-2</v>
      </c>
    </row>
    <row r="29" spans="2:7" x14ac:dyDescent="0.25">
      <c r="B29" s="46" t="s">
        <v>7</v>
      </c>
      <c r="C29" s="44">
        <v>2142.0794286569999</v>
      </c>
      <c r="D29" s="44">
        <v>2408.932328718</v>
      </c>
      <c r="E29" s="44">
        <v>2441.884070134</v>
      </c>
      <c r="F29" s="45">
        <f>+(D29-C29)/C29</f>
        <v>0.12457656634530423</v>
      </c>
      <c r="G29" s="45">
        <f>+(E29-D29)/D29</f>
        <v>1.3678981772616443E-2</v>
      </c>
    </row>
    <row r="30" spans="2:7" x14ac:dyDescent="0.25">
      <c r="B30" s="46"/>
      <c r="C30" s="38"/>
      <c r="D30" s="38"/>
      <c r="E30" s="38"/>
      <c r="F30" s="38"/>
      <c r="G30" s="38"/>
    </row>
    <row r="31" spans="2:7" x14ac:dyDescent="0.25">
      <c r="B31" s="46" t="s">
        <v>8</v>
      </c>
      <c r="C31" s="44">
        <f>+C28-C29</f>
        <v>-228.27051587599999</v>
      </c>
      <c r="D31" s="44">
        <f>+D28-D29</f>
        <v>-595.438155714</v>
      </c>
      <c r="E31" s="44">
        <f>+E28-E29</f>
        <v>-488.41432061099977</v>
      </c>
      <c r="F31" s="38"/>
      <c r="G31" s="38"/>
    </row>
    <row r="32" spans="2:7" x14ac:dyDescent="0.25">
      <c r="B32" s="46" t="s">
        <v>9</v>
      </c>
      <c r="C32" s="45">
        <f>+C28/C29</f>
        <v>0.89343508330168842</v>
      </c>
      <c r="D32" s="45">
        <f>+D28/D29</f>
        <v>0.7528207211902529</v>
      </c>
      <c r="E32" s="45">
        <f>+E28/E29</f>
        <v>0.79998464030923555</v>
      </c>
      <c r="F32" s="38"/>
      <c r="G32" s="38"/>
    </row>
    <row r="33" spans="2:7" x14ac:dyDescent="0.25">
      <c r="B33" s="46"/>
      <c r="C33" s="38"/>
      <c r="D33" s="38"/>
      <c r="E33" s="38"/>
      <c r="F33" s="38"/>
      <c r="G33" s="38"/>
    </row>
    <row r="34" spans="2:7" x14ac:dyDescent="0.25">
      <c r="B34" s="43" t="s">
        <v>12</v>
      </c>
      <c r="C34" s="38"/>
      <c r="D34" s="38"/>
      <c r="E34" s="38"/>
      <c r="F34" s="38"/>
      <c r="G34" s="38"/>
    </row>
    <row r="35" spans="2:7" x14ac:dyDescent="0.25">
      <c r="B35" s="43" t="s">
        <v>6</v>
      </c>
      <c r="C35" s="44">
        <v>3056.5345640770001</v>
      </c>
      <c r="D35" s="44">
        <v>2960.0984416379997</v>
      </c>
      <c r="E35" s="44">
        <v>3057.7551168199998</v>
      </c>
      <c r="F35" s="45">
        <f>+(D35-C35)/C35</f>
        <v>-3.1550803832680302E-2</v>
      </c>
      <c r="G35" s="45">
        <f>+(E35-D35)/D35</f>
        <v>3.299102280124197E-2</v>
      </c>
    </row>
    <row r="36" spans="2:7" x14ac:dyDescent="0.25">
      <c r="B36" s="46" t="s">
        <v>7</v>
      </c>
      <c r="C36" s="44">
        <v>2709.7615124539998</v>
      </c>
      <c r="D36" s="44">
        <v>3096.58530978</v>
      </c>
      <c r="E36" s="44">
        <v>3166.5348646540001</v>
      </c>
      <c r="F36" s="45">
        <f>+(D36-C36)/C36</f>
        <v>0.14275197117833699</v>
      </c>
      <c r="G36" s="45">
        <f>+(E36-D36)/D36</f>
        <v>2.2589254897346828E-2</v>
      </c>
    </row>
    <row r="37" spans="2:7" x14ac:dyDescent="0.25">
      <c r="B37" s="46"/>
      <c r="C37" s="38"/>
      <c r="D37" s="38"/>
      <c r="E37" s="38"/>
      <c r="F37" s="38"/>
      <c r="G37" s="38"/>
    </row>
    <row r="38" spans="2:7" x14ac:dyDescent="0.25">
      <c r="B38" s="46" t="s">
        <v>8</v>
      </c>
      <c r="C38" s="44">
        <f>+C35-C36</f>
        <v>346.77305162300036</v>
      </c>
      <c r="D38" s="44">
        <f>+D35-D36</f>
        <v>-136.48686814200028</v>
      </c>
      <c r="E38" s="44">
        <f>+E35-E36</f>
        <v>-108.77974783400032</v>
      </c>
      <c r="F38" s="38"/>
      <c r="G38" s="38"/>
    </row>
    <row r="39" spans="2:7" x14ac:dyDescent="0.25">
      <c r="B39" s="46" t="s">
        <v>9</v>
      </c>
      <c r="C39" s="45">
        <f>+C35/C36</f>
        <v>1.127971797528764</v>
      </c>
      <c r="D39" s="45">
        <f>+D35/D36</f>
        <v>0.95592342710180422</v>
      </c>
      <c r="E39" s="45">
        <f>+E35/E36</f>
        <v>0.965647070857094</v>
      </c>
      <c r="F39" s="38"/>
      <c r="G39" s="38"/>
    </row>
    <row r="40" spans="2:7" x14ac:dyDescent="0.25">
      <c r="B40" s="46"/>
      <c r="C40" s="38"/>
      <c r="D40" s="38"/>
      <c r="E40" s="38"/>
      <c r="F40" s="38"/>
      <c r="G40" s="38"/>
    </row>
    <row r="41" spans="2:7" x14ac:dyDescent="0.25">
      <c r="B41" s="43" t="s">
        <v>13</v>
      </c>
      <c r="C41" s="38"/>
      <c r="D41" s="38"/>
      <c r="E41" s="38"/>
      <c r="F41" s="38"/>
      <c r="G41" s="38"/>
    </row>
    <row r="42" spans="2:7" x14ac:dyDescent="0.25">
      <c r="B42" s="43" t="s">
        <v>6</v>
      </c>
      <c r="C42" s="44">
        <v>454.52345141299998</v>
      </c>
      <c r="D42" s="44">
        <v>431.31687733900003</v>
      </c>
      <c r="E42" s="44">
        <v>429.37576848499998</v>
      </c>
      <c r="F42" s="45">
        <f>+(D42-C42)/C42</f>
        <v>-5.1056934470282006E-2</v>
      </c>
      <c r="G42" s="45">
        <f>+(E42-D42)/D42</f>
        <v>-4.5004240640331011E-3</v>
      </c>
    </row>
    <row r="43" spans="2:7" x14ac:dyDescent="0.25">
      <c r="B43" s="46" t="s">
        <v>7</v>
      </c>
      <c r="C43" s="44">
        <v>2277.1419232110002</v>
      </c>
      <c r="D43" s="44">
        <v>2276.7595364660001</v>
      </c>
      <c r="E43" s="44">
        <v>2315.3282788910001</v>
      </c>
      <c r="F43" s="45">
        <f>+(D43-C43)/C43</f>
        <v>-1.6792398449231143E-4</v>
      </c>
      <c r="G43" s="45">
        <f>+(E43-D43)/D43</f>
        <v>1.6940191446333686E-2</v>
      </c>
    </row>
    <row r="44" spans="2:7" x14ac:dyDescent="0.25">
      <c r="B44" s="46"/>
      <c r="C44" s="38"/>
      <c r="D44" s="38"/>
      <c r="E44" s="38"/>
      <c r="F44" s="38"/>
      <c r="G44" s="38"/>
    </row>
    <row r="45" spans="2:7" x14ac:dyDescent="0.25">
      <c r="B45" s="46" t="s">
        <v>8</v>
      </c>
      <c r="C45" s="44">
        <f>+C42-C43</f>
        <v>-1822.6184717980002</v>
      </c>
      <c r="D45" s="44">
        <f>+D42-D43</f>
        <v>-1845.4426591270001</v>
      </c>
      <c r="E45" s="44">
        <f>+E42-E43</f>
        <v>-1885.9525104060001</v>
      </c>
      <c r="F45" s="38"/>
      <c r="G45" s="38"/>
    </row>
    <row r="46" spans="2:7" x14ac:dyDescent="0.25">
      <c r="B46" s="46" t="s">
        <v>9</v>
      </c>
      <c r="C46" s="45">
        <f>+C42/C43</f>
        <v>0.19960260130474256</v>
      </c>
      <c r="D46" s="45">
        <f>+D42/D43</f>
        <v>0.18944331644636161</v>
      </c>
      <c r="E46" s="45">
        <f>+E42/E43</f>
        <v>0.18544919629740933</v>
      </c>
      <c r="F46" s="38"/>
      <c r="G46" s="38"/>
    </row>
    <row r="47" spans="2:7" ht="15.75" thickBot="1" x14ac:dyDescent="0.3">
      <c r="B47" s="47"/>
      <c r="C47" s="38"/>
      <c r="D47" s="38"/>
      <c r="E47" s="38"/>
      <c r="F47" s="48"/>
      <c r="G47" s="49"/>
    </row>
    <row r="48" spans="2:7" x14ac:dyDescent="0.25">
      <c r="B48" s="43" t="s">
        <v>14</v>
      </c>
      <c r="C48" s="50">
        <f t="shared" ref="C48" si="0">SUM(C14+C21+C28+C35+C42)</f>
        <v>10637.573537049002</v>
      </c>
      <c r="D48" s="50">
        <f t="shared" ref="D48:E49" si="1">SUM(D14+D21+D28+D35+D42)</f>
        <v>10169.204923795</v>
      </c>
      <c r="E48" s="50">
        <f t="shared" si="1"/>
        <v>10803.129776389002</v>
      </c>
      <c r="F48" s="51">
        <f>+(D48-C48)/C48</f>
        <v>-4.4029647515267265E-2</v>
      </c>
      <c r="G48" s="51">
        <f>+(E48-D48)/D48</f>
        <v>6.2337700670253626E-2</v>
      </c>
    </row>
    <row r="49" spans="2:7" x14ac:dyDescent="0.25">
      <c r="B49" s="43" t="s">
        <v>15</v>
      </c>
      <c r="C49" s="52">
        <f t="shared" ref="C49:D49" si="2">SUM(C15+C22+C29+C36+C43)</f>
        <v>12417.478602943998</v>
      </c>
      <c r="D49" s="52">
        <f t="shared" si="2"/>
        <v>13686.170774768001</v>
      </c>
      <c r="E49" s="52">
        <f t="shared" si="1"/>
        <v>13587.353842773</v>
      </c>
      <c r="F49" s="51">
        <f>+(D49-C49)/C49</f>
        <v>0.1021698697772038</v>
      </c>
      <c r="G49" s="51">
        <f>+(E49-D49)/D49</f>
        <v>-7.2202030517682344E-3</v>
      </c>
    </row>
    <row r="50" spans="2:7" x14ac:dyDescent="0.25">
      <c r="B50" s="43"/>
      <c r="C50" s="38"/>
      <c r="D50" s="38"/>
      <c r="E50" s="38"/>
      <c r="F50" s="53"/>
      <c r="G50" s="53"/>
    </row>
    <row r="51" spans="2:7" x14ac:dyDescent="0.25">
      <c r="B51" s="43" t="s">
        <v>16</v>
      </c>
      <c r="C51" s="52">
        <f t="shared" ref="C51:E51" si="3">C48-C49</f>
        <v>-1779.9050658949964</v>
      </c>
      <c r="D51" s="52">
        <f t="shared" si="3"/>
        <v>-3516.9658509730016</v>
      </c>
      <c r="E51" s="52">
        <f t="shared" si="3"/>
        <v>-2784.2240663839984</v>
      </c>
      <c r="F51" s="51">
        <f>+(D51-C51)/C51</f>
        <v>0.9759288955136225</v>
      </c>
      <c r="G51" s="51">
        <f>+(E51-D51)/D51</f>
        <v>-0.20834486760406937</v>
      </c>
    </row>
    <row r="52" spans="2:7" ht="15.75" thickBot="1" x14ac:dyDescent="0.3">
      <c r="B52" s="54" t="s">
        <v>17</v>
      </c>
      <c r="C52" s="55">
        <f t="shared" ref="C52:E52" si="4">+C48/C49</f>
        <v>0.85666131403898638</v>
      </c>
      <c r="D52" s="55">
        <f t="shared" si="4"/>
        <v>0.74302776804035464</v>
      </c>
      <c r="E52" s="55">
        <f t="shared" si="4"/>
        <v>0.79508710094681867</v>
      </c>
      <c r="F52" s="56"/>
      <c r="G52" s="56"/>
    </row>
  </sheetData>
  <mergeCells count="1">
    <mergeCell ref="F10:G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84473-B271-4CF6-B2E2-4E4BE7A9E58D}">
  <dimension ref="B6:L68"/>
  <sheetViews>
    <sheetView workbookViewId="0">
      <selection activeCell="H61" sqref="H61:H63"/>
    </sheetView>
  </sheetViews>
  <sheetFormatPr baseColWidth="10" defaultRowHeight="15" x14ac:dyDescent="0.25"/>
  <cols>
    <col min="1" max="1" width="5.28515625" customWidth="1"/>
    <col min="2" max="2" width="33.28515625" customWidth="1"/>
  </cols>
  <sheetData>
    <row r="6" spans="2:12" x14ac:dyDescent="0.25">
      <c r="B6" s="14"/>
      <c r="C6" s="14"/>
      <c r="D6" s="14" t="s">
        <v>18</v>
      </c>
      <c r="E6" s="14"/>
      <c r="H6" s="14"/>
      <c r="I6" s="14"/>
      <c r="J6" s="14"/>
      <c r="K6" s="14"/>
    </row>
    <row r="7" spans="2:12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2:12" ht="15.75" x14ac:dyDescent="0.25">
      <c r="B8" s="141" t="s">
        <v>19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</row>
    <row r="9" spans="2:12" x14ac:dyDescent="0.25">
      <c r="C9" s="57"/>
      <c r="D9" s="57"/>
      <c r="E9" s="57"/>
      <c r="H9" s="57"/>
      <c r="I9" s="57"/>
      <c r="J9" s="57"/>
      <c r="K9" s="57"/>
    </row>
    <row r="10" spans="2:12" ht="16.5" thickBot="1" x14ac:dyDescent="0.3">
      <c r="B10" s="146" t="s">
        <v>66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</row>
    <row r="11" spans="2:12" ht="15.75" thickBot="1" x14ac:dyDescent="0.3">
      <c r="B11" s="58" t="s">
        <v>20</v>
      </c>
      <c r="C11" s="147" t="s">
        <v>67</v>
      </c>
      <c r="D11" s="148"/>
      <c r="E11" s="148"/>
      <c r="F11" s="148"/>
      <c r="G11" s="149"/>
      <c r="H11" s="147" t="s">
        <v>22</v>
      </c>
      <c r="I11" s="148"/>
      <c r="J11" s="148"/>
      <c r="K11" s="148"/>
      <c r="L11" s="149"/>
    </row>
    <row r="12" spans="2:12" ht="15.75" thickBot="1" x14ac:dyDescent="0.3">
      <c r="B12" s="59"/>
      <c r="C12" s="150" t="s">
        <v>23</v>
      </c>
      <c r="D12" s="151"/>
      <c r="E12" s="151"/>
      <c r="F12" s="151" t="s">
        <v>24</v>
      </c>
      <c r="G12" s="152"/>
      <c r="H12" s="150" t="s">
        <v>23</v>
      </c>
      <c r="I12" s="151"/>
      <c r="J12" s="151"/>
      <c r="K12" s="151" t="s">
        <v>24</v>
      </c>
      <c r="L12" s="152"/>
    </row>
    <row r="13" spans="2:12" ht="15.75" thickBot="1" x14ac:dyDescent="0.3">
      <c r="B13" s="60"/>
      <c r="C13" s="61" t="s">
        <v>68</v>
      </c>
      <c r="D13" s="61" t="s">
        <v>69</v>
      </c>
      <c r="E13" s="61" t="s">
        <v>70</v>
      </c>
      <c r="F13" s="1" t="s">
        <v>3</v>
      </c>
      <c r="G13" s="1" t="s">
        <v>4</v>
      </c>
      <c r="H13" s="61" t="s">
        <v>68</v>
      </c>
      <c r="I13" s="61" t="s">
        <v>69</v>
      </c>
      <c r="J13" s="61" t="s">
        <v>70</v>
      </c>
      <c r="K13" s="1" t="s">
        <v>3</v>
      </c>
      <c r="L13" s="1" t="s">
        <v>4</v>
      </c>
    </row>
    <row r="14" spans="2:12" x14ac:dyDescent="0.25">
      <c r="B14" s="59"/>
      <c r="C14" s="62"/>
      <c r="D14" s="62"/>
      <c r="E14" s="62"/>
      <c r="F14" s="63"/>
      <c r="G14" s="64"/>
      <c r="H14" s="62"/>
      <c r="I14" s="62"/>
      <c r="J14" s="62"/>
      <c r="K14" s="65"/>
      <c r="L14" s="66"/>
    </row>
    <row r="15" spans="2:12" x14ac:dyDescent="0.25">
      <c r="B15" s="67" t="s">
        <v>25</v>
      </c>
      <c r="C15" s="68">
        <f>SUM(C16:C17)</f>
        <v>2178.2621778829998</v>
      </c>
      <c r="D15" s="68">
        <f>SUM(D16:D17)</f>
        <v>1818.1644485669999</v>
      </c>
      <c r="E15" s="68">
        <f>SUM(E16:E17)</f>
        <v>1928.8932254020001</v>
      </c>
      <c r="F15" s="69">
        <f t="shared" ref="F15:G17" si="0">(D15-C15)/C15</f>
        <v>-0.1653142275398502</v>
      </c>
      <c r="G15" s="70">
        <f t="shared" si="0"/>
        <v>6.0901409067959676E-2</v>
      </c>
      <c r="H15" s="68">
        <f>SUM(H16:H17)</f>
        <v>1502.662917765</v>
      </c>
      <c r="I15" s="68">
        <f>SUM(I16:I17)</f>
        <v>1812.0395452549999</v>
      </c>
      <c r="J15" s="68">
        <f>SUM(J16:J17)</f>
        <v>1721.256296819</v>
      </c>
      <c r="K15" s="69">
        <f t="shared" ref="K15:L17" si="1">(I15-H15)/H15</f>
        <v>0.20588558074631547</v>
      </c>
      <c r="L15" s="70">
        <f>(J15-I15)/I15</f>
        <v>-5.0100037095616688E-2</v>
      </c>
    </row>
    <row r="16" spans="2:12" x14ac:dyDescent="0.25">
      <c r="B16" s="71" t="s">
        <v>26</v>
      </c>
      <c r="C16" s="72">
        <v>2001.347662464</v>
      </c>
      <c r="D16" s="73">
        <v>1600.554635062</v>
      </c>
      <c r="E16" s="73">
        <v>1763.9853732930001</v>
      </c>
      <c r="F16" s="74">
        <f t="shared" si="0"/>
        <v>-0.20026157119975621</v>
      </c>
      <c r="G16" s="75">
        <f t="shared" si="0"/>
        <v>0.10210881568854994</v>
      </c>
      <c r="H16" s="73">
        <v>1384.5761245680001</v>
      </c>
      <c r="I16" s="73">
        <v>1719.9986089609999</v>
      </c>
      <c r="J16" s="73">
        <v>1656.138503784</v>
      </c>
      <c r="K16" s="74">
        <f t="shared" si="1"/>
        <v>0.24225644111670253</v>
      </c>
      <c r="L16" s="75">
        <f t="shared" si="1"/>
        <v>-3.7127998153193807E-2</v>
      </c>
    </row>
    <row r="17" spans="2:12" x14ac:dyDescent="0.25">
      <c r="B17" s="71" t="s">
        <v>27</v>
      </c>
      <c r="C17" s="72">
        <v>176.914515419</v>
      </c>
      <c r="D17" s="73">
        <v>217.60981350500001</v>
      </c>
      <c r="E17" s="73">
        <v>164.90785210899998</v>
      </c>
      <c r="F17" s="74">
        <f t="shared" si="0"/>
        <v>0.23002803353709142</v>
      </c>
      <c r="G17" s="75">
        <f t="shared" si="0"/>
        <v>-0.24218559148201788</v>
      </c>
      <c r="H17" s="73">
        <v>118.08679319699999</v>
      </c>
      <c r="I17" s="73">
        <v>92.040936294000005</v>
      </c>
      <c r="J17" s="73">
        <v>65.117793035000005</v>
      </c>
      <c r="K17" s="74">
        <f t="shared" si="1"/>
        <v>-0.22056536720028133</v>
      </c>
      <c r="L17" s="75">
        <f t="shared" si="1"/>
        <v>-0.29251270514025696</v>
      </c>
    </row>
    <row r="18" spans="2:12" x14ac:dyDescent="0.25">
      <c r="B18" s="71"/>
      <c r="C18" s="72"/>
      <c r="D18" s="73"/>
      <c r="E18" s="73"/>
      <c r="F18" s="74"/>
      <c r="G18" s="75"/>
      <c r="H18" s="72"/>
      <c r="I18" s="72"/>
      <c r="J18" s="73"/>
      <c r="K18" s="74"/>
      <c r="L18" s="75"/>
    </row>
    <row r="19" spans="2:12" x14ac:dyDescent="0.25">
      <c r="B19" s="67" t="s">
        <v>28</v>
      </c>
      <c r="C19" s="68">
        <f>SUM(C20:C21)</f>
        <v>454.52345141299998</v>
      </c>
      <c r="D19" s="68">
        <f>SUM(D20:D21)</f>
        <v>431.31687733900003</v>
      </c>
      <c r="E19" s="68">
        <f>SUM(E20:E21)</f>
        <v>429.37576848499998</v>
      </c>
      <c r="F19" s="69">
        <f>(D19-C19)/C19</f>
        <v>-5.1056934470282006E-2</v>
      </c>
      <c r="G19" s="70">
        <f>(E19-D19)/D19</f>
        <v>-4.5004240640331011E-3</v>
      </c>
      <c r="H19" s="68">
        <f>SUM(H20:H21)</f>
        <v>2277.1419232110002</v>
      </c>
      <c r="I19" s="68">
        <f>SUM(I20:I21)</f>
        <v>2276.7595364660001</v>
      </c>
      <c r="J19" s="68">
        <f>SUM(J20:J21)</f>
        <v>2315.3282788910001</v>
      </c>
      <c r="K19" s="76">
        <f>(I19-H19)/H19</f>
        <v>-1.6792398449231143E-4</v>
      </c>
      <c r="L19" s="70">
        <f>(J19-I19)/I19</f>
        <v>1.6940191446333686E-2</v>
      </c>
    </row>
    <row r="20" spans="2:12" x14ac:dyDescent="0.25">
      <c r="B20" s="71" t="s">
        <v>26</v>
      </c>
      <c r="C20" s="72">
        <v>454.52345141299998</v>
      </c>
      <c r="D20" s="73">
        <v>431.31687733900003</v>
      </c>
      <c r="E20" s="73">
        <v>429.37576848499998</v>
      </c>
      <c r="F20" s="74">
        <f>(D20-C20)/C20</f>
        <v>-5.1056934470282006E-2</v>
      </c>
      <c r="G20" s="77">
        <f>(E20-D20)/D20</f>
        <v>-4.5004240640331011E-3</v>
      </c>
      <c r="H20" s="73">
        <v>2277.1419232110002</v>
      </c>
      <c r="I20" s="73">
        <v>2276.7595364660001</v>
      </c>
      <c r="J20" s="73">
        <v>2315.3282788910001</v>
      </c>
      <c r="K20" s="78">
        <f>(I20-H20)/H20</f>
        <v>-1.6792398449231143E-4</v>
      </c>
      <c r="L20" s="75">
        <f>(J20-I20)/I20</f>
        <v>1.6940191446333686E-2</v>
      </c>
    </row>
    <row r="21" spans="2:12" x14ac:dyDescent="0.25">
      <c r="B21" s="71" t="s">
        <v>27</v>
      </c>
      <c r="C21" s="72">
        <v>0</v>
      </c>
      <c r="D21" s="72">
        <v>0</v>
      </c>
      <c r="E21" s="72">
        <v>0</v>
      </c>
      <c r="F21" s="74"/>
      <c r="G21" s="75"/>
      <c r="H21" s="72">
        <v>0</v>
      </c>
      <c r="I21" s="72">
        <v>0</v>
      </c>
      <c r="J21" s="72">
        <v>0</v>
      </c>
      <c r="K21" s="74"/>
      <c r="L21" s="75"/>
    </row>
    <row r="22" spans="2:12" x14ac:dyDescent="0.25">
      <c r="B22" s="71"/>
      <c r="C22" s="72"/>
      <c r="D22" s="72"/>
      <c r="E22" s="72"/>
      <c r="F22" s="74"/>
      <c r="G22" s="75"/>
      <c r="H22" s="72"/>
      <c r="I22" s="72"/>
      <c r="J22" s="72"/>
      <c r="K22" s="74"/>
      <c r="L22" s="75"/>
    </row>
    <row r="23" spans="2:12" x14ac:dyDescent="0.25">
      <c r="B23" s="67" t="s">
        <v>29</v>
      </c>
      <c r="C23" s="68">
        <f>SUM(C24:C25)</f>
        <v>356.68877235000002</v>
      </c>
      <c r="D23" s="68">
        <f>SUM(D24:D25)</f>
        <v>388.91699875300003</v>
      </c>
      <c r="E23" s="68">
        <f>SUM(E24:E25)</f>
        <v>293.05609630399999</v>
      </c>
      <c r="F23" s="69">
        <f>(D23-C23)/C23</f>
        <v>9.0353913274781011E-2</v>
      </c>
      <c r="G23" s="70">
        <f>(E23-D23)/D23</f>
        <v>-0.24648164712872578</v>
      </c>
      <c r="H23" s="68">
        <f>SUM(H24:H25)</f>
        <v>203.91609953400001</v>
      </c>
      <c r="I23" s="68">
        <f>SUM(I24:I25)</f>
        <v>241.06549749499999</v>
      </c>
      <c r="J23" s="68">
        <f>SUM(J24:J25)</f>
        <v>186.86989164400001</v>
      </c>
      <c r="K23" s="69">
        <f>(I23-H23)/H23</f>
        <v>0.18217981829730839</v>
      </c>
      <c r="L23" s="70">
        <f>(J23-I23)/I23</f>
        <v>-0.22481693321593677</v>
      </c>
    </row>
    <row r="24" spans="2:12" x14ac:dyDescent="0.25">
      <c r="B24" s="71" t="s">
        <v>26</v>
      </c>
      <c r="C24" s="72">
        <v>356.68877235000002</v>
      </c>
      <c r="D24" s="73">
        <v>388.91699875300003</v>
      </c>
      <c r="E24" s="73">
        <v>293.05609630399999</v>
      </c>
      <c r="F24" s="74">
        <f>(D24-C24)/C24</f>
        <v>9.0353913274781011E-2</v>
      </c>
      <c r="G24" s="75">
        <f>(E24-D24)/D24</f>
        <v>-0.24648164712872578</v>
      </c>
      <c r="H24" s="73">
        <v>203.91609953400001</v>
      </c>
      <c r="I24" s="73">
        <v>241.06549749499999</v>
      </c>
      <c r="J24" s="73">
        <v>186.86989164400001</v>
      </c>
      <c r="K24" s="74">
        <f>(I24-H24)/H24</f>
        <v>0.18217981829730839</v>
      </c>
      <c r="L24" s="75">
        <f>(J24-I24)/I24</f>
        <v>-0.22481693321593677</v>
      </c>
    </row>
    <row r="25" spans="2:12" x14ac:dyDescent="0.25">
      <c r="B25" s="71" t="s">
        <v>27</v>
      </c>
      <c r="C25" s="72">
        <v>0</v>
      </c>
      <c r="D25" s="72">
        <v>0</v>
      </c>
      <c r="E25" s="72">
        <v>0</v>
      </c>
      <c r="F25" s="74"/>
      <c r="G25" s="75"/>
      <c r="H25" s="72">
        <v>0</v>
      </c>
      <c r="I25" s="72">
        <v>0</v>
      </c>
      <c r="J25" s="72">
        <v>0</v>
      </c>
      <c r="K25" s="74"/>
      <c r="L25" s="75"/>
    </row>
    <row r="26" spans="2:12" x14ac:dyDescent="0.25">
      <c r="B26" s="71"/>
      <c r="C26" s="72"/>
      <c r="D26" s="72"/>
      <c r="E26" s="72"/>
      <c r="F26" s="74"/>
      <c r="G26" s="75"/>
      <c r="H26" s="72"/>
      <c r="I26" s="72"/>
      <c r="J26" s="72"/>
      <c r="K26" s="74"/>
      <c r="L26" s="75"/>
    </row>
    <row r="27" spans="2:12" x14ac:dyDescent="0.25">
      <c r="B27" s="67" t="s">
        <v>30</v>
      </c>
      <c r="C27" s="68">
        <f>SUM(C28:C29)</f>
        <v>1937.4996027919997</v>
      </c>
      <c r="D27" s="68">
        <f>SUM(D28:D29)</f>
        <v>1926.395444578</v>
      </c>
      <c r="E27" s="68">
        <f>SUM(E28:E29)</f>
        <v>1891.1469000720003</v>
      </c>
      <c r="F27" s="69">
        <f t="shared" ref="F27:G29" si="2">(D27-C27)/C27</f>
        <v>-5.7311796079845398E-3</v>
      </c>
      <c r="G27" s="70">
        <f t="shared" si="2"/>
        <v>-1.829766811648649E-2</v>
      </c>
      <c r="H27" s="68">
        <f>SUM(H28:H29)</f>
        <v>1282.5708365410001</v>
      </c>
      <c r="I27" s="68">
        <f>SUM(I28:I29)</f>
        <v>1279.309640983</v>
      </c>
      <c r="J27" s="68">
        <f>SUM(J28:J29)</f>
        <v>1235.224744572</v>
      </c>
      <c r="K27" s="69">
        <f t="shared" ref="K27:L29" si="3">(I27-H27)/H27</f>
        <v>-2.5427020988526921E-3</v>
      </c>
      <c r="L27" s="70">
        <f t="shared" si="3"/>
        <v>-3.445991103227046E-2</v>
      </c>
    </row>
    <row r="28" spans="2:12" x14ac:dyDescent="0.25">
      <c r="B28" s="71" t="s">
        <v>26</v>
      </c>
      <c r="C28" s="79">
        <f t="shared" ref="C28:E29" si="4">C32+C36</f>
        <v>84.341446902000001</v>
      </c>
      <c r="D28" s="79">
        <f t="shared" si="4"/>
        <v>86.702768304999992</v>
      </c>
      <c r="E28" s="79">
        <f t="shared" si="4"/>
        <v>79.827498130000009</v>
      </c>
      <c r="F28" s="74">
        <f t="shared" si="2"/>
        <v>2.7997164973274802E-2</v>
      </c>
      <c r="G28" s="75">
        <f t="shared" si="2"/>
        <v>-7.9297008727730531E-2</v>
      </c>
      <c r="H28" s="79">
        <f t="shared" ref="H28:J29" si="5">H32+H36</f>
        <v>254.36204982200002</v>
      </c>
      <c r="I28" s="79">
        <f t="shared" si="5"/>
        <v>289.310250569</v>
      </c>
      <c r="J28" s="79">
        <f t="shared" si="5"/>
        <v>261.35313399900002</v>
      </c>
      <c r="K28" s="74">
        <f t="shared" si="3"/>
        <v>0.13739549894119971</v>
      </c>
      <c r="L28" s="75">
        <f t="shared" si="3"/>
        <v>-9.663368828105956E-2</v>
      </c>
    </row>
    <row r="29" spans="2:12" x14ac:dyDescent="0.25">
      <c r="B29" s="71" t="s">
        <v>27</v>
      </c>
      <c r="C29" s="79">
        <f t="shared" si="4"/>
        <v>1853.1581558899998</v>
      </c>
      <c r="D29" s="79">
        <f t="shared" si="4"/>
        <v>1839.692676273</v>
      </c>
      <c r="E29" s="79">
        <f t="shared" si="4"/>
        <v>1811.3194019420002</v>
      </c>
      <c r="F29" s="74">
        <f t="shared" si="2"/>
        <v>-7.2662333617892717E-3</v>
      </c>
      <c r="G29" s="75">
        <f t="shared" si="2"/>
        <v>-1.5422833768344734E-2</v>
      </c>
      <c r="H29" s="79">
        <f t="shared" si="5"/>
        <v>1028.208786719</v>
      </c>
      <c r="I29" s="79">
        <f t="shared" si="5"/>
        <v>989.999390414</v>
      </c>
      <c r="J29" s="79">
        <f t="shared" si="5"/>
        <v>973.871610573</v>
      </c>
      <c r="K29" s="74">
        <f t="shared" si="3"/>
        <v>-3.7161126026675664E-2</v>
      </c>
      <c r="L29" s="75">
        <f t="shared" si="3"/>
        <v>-1.6290696738970371E-2</v>
      </c>
    </row>
    <row r="30" spans="2:12" x14ac:dyDescent="0.25">
      <c r="B30" s="71"/>
      <c r="C30" s="79"/>
      <c r="D30" s="79"/>
      <c r="E30" s="79"/>
      <c r="F30" s="74"/>
      <c r="G30" s="75"/>
      <c r="H30" s="79"/>
      <c r="I30" s="79"/>
      <c r="J30" s="79"/>
      <c r="K30" s="74"/>
      <c r="L30" s="75"/>
    </row>
    <row r="31" spans="2:12" x14ac:dyDescent="0.25">
      <c r="B31" s="67" t="s">
        <v>31</v>
      </c>
      <c r="C31" s="68">
        <f>SUM(C32:C33)</f>
        <v>1572.4763371999998</v>
      </c>
      <c r="D31" s="68">
        <f>SUM(D32:D33)</f>
        <v>1568.4888932619999</v>
      </c>
      <c r="E31" s="68">
        <f>SUM(E32:E33)</f>
        <v>1559.2791618270001</v>
      </c>
      <c r="F31" s="69">
        <f t="shared" ref="F31:G33" si="6">(D31-C31)/C31</f>
        <v>-2.5357735717028394E-3</v>
      </c>
      <c r="G31" s="70">
        <f t="shared" si="6"/>
        <v>-5.871722442258618E-3</v>
      </c>
      <c r="H31" s="68">
        <f>SUM(H32:H33)</f>
        <v>1097.7220186049999</v>
      </c>
      <c r="I31" s="68">
        <f>SUM(I32:I33)</f>
        <v>1087.3787345349999</v>
      </c>
      <c r="J31" s="68">
        <f>SUM(J32:J33)</f>
        <v>1061.825778762</v>
      </c>
      <c r="K31" s="69">
        <f t="shared" ref="K31:L33" si="7">(I31-H31)/H31</f>
        <v>-9.4224984966087937E-3</v>
      </c>
      <c r="L31" s="70">
        <f t="shared" si="7"/>
        <v>-2.3499591229294368E-2</v>
      </c>
    </row>
    <row r="32" spans="2:12" x14ac:dyDescent="0.25">
      <c r="B32" s="71" t="s">
        <v>26</v>
      </c>
      <c r="C32" s="72">
        <v>75.170923579999993</v>
      </c>
      <c r="D32" s="73">
        <v>77.481126036999996</v>
      </c>
      <c r="E32" s="73">
        <v>69.460150233000007</v>
      </c>
      <c r="F32" s="74">
        <f t="shared" si="6"/>
        <v>3.0732660275769926E-2</v>
      </c>
      <c r="G32" s="75">
        <f t="shared" si="6"/>
        <v>-0.10352167313843227</v>
      </c>
      <c r="H32" s="73">
        <v>218.498356551</v>
      </c>
      <c r="I32" s="73">
        <v>248.174032641</v>
      </c>
      <c r="J32" s="73">
        <v>220.34956988100001</v>
      </c>
      <c r="K32" s="74">
        <f t="shared" si="7"/>
        <v>0.13581647275719144</v>
      </c>
      <c r="L32" s="75">
        <f t="shared" si="7"/>
        <v>-0.11211673704899616</v>
      </c>
    </row>
    <row r="33" spans="2:12" x14ac:dyDescent="0.25">
      <c r="B33" s="71" t="s">
        <v>27</v>
      </c>
      <c r="C33" s="72">
        <v>1497.3054136199999</v>
      </c>
      <c r="D33" s="73">
        <v>1491.007767225</v>
      </c>
      <c r="E33" s="73">
        <v>1489.8190115940001</v>
      </c>
      <c r="F33" s="74">
        <f t="shared" si="6"/>
        <v>-4.2059865260048925E-3</v>
      </c>
      <c r="G33" s="75">
        <f t="shared" si="6"/>
        <v>-7.9728332550023059E-4</v>
      </c>
      <c r="H33" s="73">
        <v>879.22366205399999</v>
      </c>
      <c r="I33" s="73">
        <v>839.20470189399998</v>
      </c>
      <c r="J33" s="73">
        <v>841.47620888100005</v>
      </c>
      <c r="K33" s="74">
        <f t="shared" si="7"/>
        <v>-4.5516245623451079E-2</v>
      </c>
      <c r="L33" s="75">
        <f t="shared" si="7"/>
        <v>2.7067376789876238E-3</v>
      </c>
    </row>
    <row r="34" spans="2:12" x14ac:dyDescent="0.25">
      <c r="B34" s="71"/>
      <c r="C34" s="72"/>
      <c r="D34" s="73"/>
      <c r="E34" s="73"/>
      <c r="F34" s="74"/>
      <c r="G34" s="75"/>
      <c r="H34" s="72"/>
      <c r="I34" s="72"/>
      <c r="J34" s="73"/>
      <c r="K34" s="74"/>
      <c r="L34" s="75"/>
    </row>
    <row r="35" spans="2:12" x14ac:dyDescent="0.25">
      <c r="B35" s="67" t="s">
        <v>32</v>
      </c>
      <c r="C35" s="68">
        <f>SUM(C36:C37)</f>
        <v>365.02326559200003</v>
      </c>
      <c r="D35" s="68">
        <f>SUM(D36:D37)</f>
        <v>357.90655131599999</v>
      </c>
      <c r="E35" s="68">
        <f>SUM(E36:E37)</f>
        <v>331.867738245</v>
      </c>
      <c r="F35" s="69">
        <f t="shared" ref="F35:G37" si="8">(D35-C35)/C35</f>
        <v>-1.9496604591649928E-2</v>
      </c>
      <c r="G35" s="70">
        <f t="shared" si="8"/>
        <v>-7.2753105455200265E-2</v>
      </c>
      <c r="H35" s="68">
        <f>SUM(H36:H37)</f>
        <v>184.84881793599999</v>
      </c>
      <c r="I35" s="68">
        <f>SUM(I36:I37)</f>
        <v>191.930906448</v>
      </c>
      <c r="J35" s="68">
        <f>SUM(J36:J37)</f>
        <v>173.39896580999999</v>
      </c>
      <c r="K35" s="69">
        <f t="shared" ref="K35:L37" si="9">(I35-H35)/H35</f>
        <v>3.8312868813973354E-2</v>
      </c>
      <c r="L35" s="70">
        <f t="shared" si="9"/>
        <v>-9.6555270753232669E-2</v>
      </c>
    </row>
    <row r="36" spans="2:12" x14ac:dyDescent="0.25">
      <c r="B36" s="71" t="s">
        <v>26</v>
      </c>
      <c r="C36" s="72">
        <v>9.1705233220000011</v>
      </c>
      <c r="D36" s="73">
        <v>9.2216422680000001</v>
      </c>
      <c r="E36" s="73">
        <v>10.367347896999998</v>
      </c>
      <c r="F36" s="74">
        <f t="shared" si="8"/>
        <v>5.5742670516267176E-3</v>
      </c>
      <c r="G36" s="75">
        <f t="shared" si="8"/>
        <v>0.12424095358542683</v>
      </c>
      <c r="H36" s="73">
        <v>35.863693271000002</v>
      </c>
      <c r="I36" s="73">
        <v>41.136217928000001</v>
      </c>
      <c r="J36" s="73">
        <v>41.003564118</v>
      </c>
      <c r="K36" s="74">
        <f t="shared" si="9"/>
        <v>0.14701566336625604</v>
      </c>
      <c r="L36" s="75">
        <f t="shared" si="9"/>
        <v>-3.2247449250726546E-3</v>
      </c>
    </row>
    <row r="37" spans="2:12" x14ac:dyDescent="0.25">
      <c r="B37" s="71" t="s">
        <v>27</v>
      </c>
      <c r="C37" s="72">
        <v>355.85274227000002</v>
      </c>
      <c r="D37" s="73">
        <v>348.68490904800001</v>
      </c>
      <c r="E37" s="73">
        <v>321.500390348</v>
      </c>
      <c r="F37" s="74">
        <f t="shared" si="8"/>
        <v>-2.014269491440784E-2</v>
      </c>
      <c r="G37" s="75">
        <f t="shared" si="8"/>
        <v>-7.7962991785967398E-2</v>
      </c>
      <c r="H37" s="73">
        <v>148.985124665</v>
      </c>
      <c r="I37" s="73">
        <v>150.79468851999999</v>
      </c>
      <c r="J37" s="73">
        <v>132.39540169200001</v>
      </c>
      <c r="K37" s="74">
        <f t="shared" si="9"/>
        <v>1.2145936442103747E-2</v>
      </c>
      <c r="L37" s="75">
        <f t="shared" si="9"/>
        <v>-0.12201548349337038</v>
      </c>
    </row>
    <row r="38" spans="2:12" x14ac:dyDescent="0.25">
      <c r="B38" s="71"/>
      <c r="C38" s="72"/>
      <c r="D38" s="73"/>
      <c r="E38" s="73"/>
      <c r="F38" s="74"/>
      <c r="G38" s="75"/>
      <c r="H38" s="72"/>
      <c r="I38" s="72"/>
      <c r="J38" s="73"/>
      <c r="K38" s="74"/>
      <c r="L38" s="75"/>
    </row>
    <row r="39" spans="2:12" x14ac:dyDescent="0.25">
      <c r="B39" s="67" t="s">
        <v>33</v>
      </c>
      <c r="C39" s="68">
        <f>SUM(C40:C41)</f>
        <v>4651.1337035679999</v>
      </c>
      <c r="D39" s="68">
        <f>SUM(D40:D41)</f>
        <v>4418.690641487</v>
      </c>
      <c r="E39" s="68">
        <f>SUM(E40:E41)</f>
        <v>5072.9436084920007</v>
      </c>
      <c r="F39" s="69">
        <f t="shared" ref="F39:G41" si="10">(D39-C39)/C39</f>
        <v>-4.9975570881285791E-2</v>
      </c>
      <c r="G39" s="70">
        <f t="shared" si="10"/>
        <v>0.14806489525703212</v>
      </c>
      <c r="H39" s="68">
        <f>SUM(H40:H41)</f>
        <v>4788.687140731</v>
      </c>
      <c r="I39" s="68">
        <f>SUM(I40:I41)</f>
        <v>5571.0936682379997</v>
      </c>
      <c r="J39" s="68">
        <f>SUM(J40:J41)</f>
        <v>5821.9547857899997</v>
      </c>
      <c r="K39" s="69">
        <f t="shared" ref="K39:L41" si="11">(I39-H39)/H39</f>
        <v>0.16338643651453166</v>
      </c>
      <c r="L39" s="70">
        <f t="shared" si="11"/>
        <v>4.5029061166609541E-2</v>
      </c>
    </row>
    <row r="40" spans="2:12" x14ac:dyDescent="0.25">
      <c r="B40" s="71" t="s">
        <v>26</v>
      </c>
      <c r="C40" s="79">
        <f t="shared" ref="C40:E41" si="12">C44+C48</f>
        <v>314.41676266399998</v>
      </c>
      <c r="D40" s="79">
        <f t="shared" si="12"/>
        <v>349.78224428200002</v>
      </c>
      <c r="E40" s="79">
        <f t="shared" si="12"/>
        <v>392.014785641</v>
      </c>
      <c r="F40" s="74">
        <f t="shared" si="10"/>
        <v>0.11247963155130251</v>
      </c>
      <c r="G40" s="75">
        <f t="shared" si="10"/>
        <v>0.12073952308725949</v>
      </c>
      <c r="H40" s="79">
        <f t="shared" ref="H40:J41" si="13">H44+H48</f>
        <v>2682.651551555</v>
      </c>
      <c r="I40" s="79">
        <f t="shared" si="13"/>
        <v>3431.7848722640001</v>
      </c>
      <c r="J40" s="79">
        <f t="shared" si="13"/>
        <v>3377.4862713359998</v>
      </c>
      <c r="K40" s="74">
        <f t="shared" si="11"/>
        <v>0.27925107167748442</v>
      </c>
      <c r="L40" s="75">
        <f t="shared" si="11"/>
        <v>-1.5822262452068758E-2</v>
      </c>
    </row>
    <row r="41" spans="2:12" x14ac:dyDescent="0.25">
      <c r="B41" s="71" t="s">
        <v>27</v>
      </c>
      <c r="C41" s="79">
        <f t="shared" si="12"/>
        <v>4336.7169409039998</v>
      </c>
      <c r="D41" s="79">
        <f t="shared" si="12"/>
        <v>4068.9083972050003</v>
      </c>
      <c r="E41" s="79">
        <f t="shared" si="12"/>
        <v>4680.9288228510004</v>
      </c>
      <c r="F41" s="74">
        <f t="shared" si="10"/>
        <v>-6.1753752285057861E-2</v>
      </c>
      <c r="G41" s="75">
        <f t="shared" si="10"/>
        <v>0.15041391102989859</v>
      </c>
      <c r="H41" s="79">
        <f t="shared" si="13"/>
        <v>2106.035589176</v>
      </c>
      <c r="I41" s="79">
        <f t="shared" si="13"/>
        <v>2139.3087959740001</v>
      </c>
      <c r="J41" s="79">
        <f t="shared" si="13"/>
        <v>2444.4685144539999</v>
      </c>
      <c r="K41" s="74">
        <f t="shared" si="11"/>
        <v>1.5798976507808399E-2</v>
      </c>
      <c r="L41" s="75">
        <f t="shared" si="11"/>
        <v>0.14264407226029494</v>
      </c>
    </row>
    <row r="42" spans="2:12" x14ac:dyDescent="0.25">
      <c r="B42" s="71"/>
      <c r="C42" s="79"/>
      <c r="D42" s="79"/>
      <c r="E42" s="79"/>
      <c r="F42" s="74"/>
      <c r="G42" s="75"/>
      <c r="H42" s="79"/>
      <c r="I42" s="79"/>
      <c r="J42" s="79"/>
      <c r="K42" s="74"/>
      <c r="L42" s="75"/>
    </row>
    <row r="43" spans="2:12" x14ac:dyDescent="0.25">
      <c r="B43" s="67" t="s">
        <v>34</v>
      </c>
      <c r="C43" s="68">
        <f>SUM(C44:C45)</f>
        <v>1853.6514573320001</v>
      </c>
      <c r="D43" s="68">
        <f>SUM(D44:D45)</f>
        <v>1797.7864421200002</v>
      </c>
      <c r="E43" s="68">
        <f>SUM(E44:E45)</f>
        <v>1891.7818698750002</v>
      </c>
      <c r="F43" s="69">
        <f t="shared" ref="F43:G45" si="14">(D43-C43)/C43</f>
        <v>-3.013782067336844E-2</v>
      </c>
      <c r="G43" s="70">
        <f t="shared" si="14"/>
        <v>5.2283978537605386E-2</v>
      </c>
      <c r="H43" s="68">
        <f>SUM(H44:H45)</f>
        <v>3023.2497940009998</v>
      </c>
      <c r="I43" s="68">
        <f>SUM(I44:I45)</f>
        <v>3641.1177762290004</v>
      </c>
      <c r="J43" s="68">
        <f>SUM(J44:J45)</f>
        <v>3820.6007548540001</v>
      </c>
      <c r="K43" s="69">
        <f t="shared" ref="K43:L45" si="15">(I43-H43)/H43</f>
        <v>0.20437212414734268</v>
      </c>
      <c r="L43" s="70">
        <f t="shared" si="15"/>
        <v>4.9293373534015437E-2</v>
      </c>
    </row>
    <row r="44" spans="2:12" x14ac:dyDescent="0.25">
      <c r="B44" s="71" t="s">
        <v>26</v>
      </c>
      <c r="C44" s="72">
        <v>269.12182420400001</v>
      </c>
      <c r="D44" s="73">
        <v>293.68574510500002</v>
      </c>
      <c r="E44" s="73">
        <v>326.79503478599997</v>
      </c>
      <c r="F44" s="74">
        <f t="shared" si="14"/>
        <v>9.1274354927008999E-2</v>
      </c>
      <c r="G44" s="75">
        <f t="shared" si="14"/>
        <v>0.11273713563851234</v>
      </c>
      <c r="H44" s="73">
        <v>2106.4822715619998</v>
      </c>
      <c r="I44" s="73">
        <v>2641.1353146310003</v>
      </c>
      <c r="J44" s="73">
        <v>2724.975310711</v>
      </c>
      <c r="K44" s="74">
        <f t="shared" si="15"/>
        <v>0.25381321755560954</v>
      </c>
      <c r="L44" s="75">
        <f t="shared" si="15"/>
        <v>3.1743923007486373E-2</v>
      </c>
    </row>
    <row r="45" spans="2:12" x14ac:dyDescent="0.25">
      <c r="B45" s="71" t="s">
        <v>27</v>
      </c>
      <c r="C45" s="72">
        <v>1584.5296331280001</v>
      </c>
      <c r="D45" s="73">
        <v>1504.1006970150002</v>
      </c>
      <c r="E45" s="73">
        <v>1564.9868350890001</v>
      </c>
      <c r="F45" s="74">
        <f t="shared" si="14"/>
        <v>-5.0758871548666595E-2</v>
      </c>
      <c r="G45" s="75">
        <f t="shared" si="14"/>
        <v>4.0480094314717788E-2</v>
      </c>
      <c r="H45" s="73">
        <v>916.767522439</v>
      </c>
      <c r="I45" s="73">
        <v>999.98246159799999</v>
      </c>
      <c r="J45" s="73">
        <v>1095.6254441430001</v>
      </c>
      <c r="K45" s="74">
        <f t="shared" si="15"/>
        <v>9.0769946711912394E-2</v>
      </c>
      <c r="L45" s="75">
        <f t="shared" si="15"/>
        <v>9.564465999949634E-2</v>
      </c>
    </row>
    <row r="46" spans="2:12" x14ac:dyDescent="0.25">
      <c r="B46" s="71"/>
      <c r="C46" s="72"/>
      <c r="D46" s="73"/>
      <c r="E46" s="73"/>
      <c r="F46" s="74"/>
      <c r="G46" s="75"/>
      <c r="H46" s="72"/>
      <c r="I46" s="72"/>
      <c r="J46" s="73"/>
      <c r="K46" s="74"/>
      <c r="L46" s="75"/>
    </row>
    <row r="47" spans="2:12" x14ac:dyDescent="0.25">
      <c r="B47" s="67" t="s">
        <v>35</v>
      </c>
      <c r="C47" s="68">
        <f>SUM(C48:C49)</f>
        <v>2797.4822462360003</v>
      </c>
      <c r="D47" s="68">
        <f>SUM(D48:D49)</f>
        <v>2620.9041993670003</v>
      </c>
      <c r="E47" s="68">
        <f>SUM(E48:E49)</f>
        <v>3181.1617386170001</v>
      </c>
      <c r="F47" s="69">
        <f t="shared" ref="F47:G49" si="16">(D47-C47)/C47</f>
        <v>-6.3120345841903E-2</v>
      </c>
      <c r="G47" s="70">
        <f t="shared" si="16"/>
        <v>0.2137649820948484</v>
      </c>
      <c r="H47" s="68">
        <f>SUM(H48:H49)</f>
        <v>1765.4373467300002</v>
      </c>
      <c r="I47" s="68">
        <f>SUM(I48:I49)</f>
        <v>1929.9758920090001</v>
      </c>
      <c r="J47" s="68">
        <f>SUM(J48:J49)</f>
        <v>2001.3540309360001</v>
      </c>
      <c r="K47" s="69">
        <f t="shared" ref="K47:L49" si="17">(I47-H47)/H47</f>
        <v>9.3199877970047182E-2</v>
      </c>
      <c r="L47" s="70">
        <f t="shared" si="17"/>
        <v>3.6983953645503435E-2</v>
      </c>
    </row>
    <row r="48" spans="2:12" x14ac:dyDescent="0.25">
      <c r="B48" s="71" t="s">
        <v>26</v>
      </c>
      <c r="C48" s="72">
        <v>45.294938459999997</v>
      </c>
      <c r="D48" s="73">
        <v>56.096499176999998</v>
      </c>
      <c r="E48" s="73">
        <v>65.219750855000001</v>
      </c>
      <c r="F48" s="74">
        <f t="shared" si="16"/>
        <v>0.23847169428299078</v>
      </c>
      <c r="G48" s="75">
        <f t="shared" si="16"/>
        <v>0.16263495604625194</v>
      </c>
      <c r="H48" s="73">
        <v>576.16927999300003</v>
      </c>
      <c r="I48" s="73">
        <v>790.64955763300009</v>
      </c>
      <c r="J48" s="73">
        <v>652.51096062500005</v>
      </c>
      <c r="K48" s="74">
        <f t="shared" si="17"/>
        <v>0.37225219234632884</v>
      </c>
      <c r="L48" s="75">
        <f t="shared" si="17"/>
        <v>-0.17471532826951955</v>
      </c>
    </row>
    <row r="49" spans="2:12" x14ac:dyDescent="0.25">
      <c r="B49" s="71" t="s">
        <v>27</v>
      </c>
      <c r="C49" s="72">
        <v>2752.1873077760001</v>
      </c>
      <c r="D49" s="73">
        <v>2564.8077001900001</v>
      </c>
      <c r="E49" s="73">
        <v>3115.9419877620003</v>
      </c>
      <c r="F49" s="74">
        <f t="shared" si="16"/>
        <v>-6.8083886244435371E-2</v>
      </c>
      <c r="G49" s="75">
        <f t="shared" si="16"/>
        <v>0.21488327859089487</v>
      </c>
      <c r="H49" s="73">
        <v>1189.268066737</v>
      </c>
      <c r="I49" s="73">
        <v>1139.326334376</v>
      </c>
      <c r="J49" s="73">
        <v>1348.843070311</v>
      </c>
      <c r="K49" s="74">
        <f t="shared" si="17"/>
        <v>-4.1993671366309701E-2</v>
      </c>
      <c r="L49" s="75">
        <f t="shared" si="17"/>
        <v>0.18389528058240723</v>
      </c>
    </row>
    <row r="50" spans="2:12" x14ac:dyDescent="0.25">
      <c r="B50" s="71"/>
      <c r="C50" s="72"/>
      <c r="D50" s="72"/>
      <c r="E50" s="72"/>
      <c r="F50" s="74"/>
      <c r="G50" s="75"/>
      <c r="H50" s="72"/>
      <c r="I50" s="72"/>
      <c r="J50" s="72"/>
      <c r="K50" s="74"/>
      <c r="L50" s="75"/>
    </row>
    <row r="51" spans="2:12" x14ac:dyDescent="0.25">
      <c r="B51" s="67" t="s">
        <v>36</v>
      </c>
      <c r="C51" s="68">
        <f>SUM(C52:C53)</f>
        <v>1059.4658290430002</v>
      </c>
      <c r="D51" s="68">
        <f>SUM(D52:D53)</f>
        <v>1185.7205130709999</v>
      </c>
      <c r="E51" s="68">
        <f>SUM(E52:E53)</f>
        <v>1187.714177634</v>
      </c>
      <c r="F51" s="69">
        <f t="shared" ref="F51:G53" si="18">(D51-C51)/C51</f>
        <v>0.11916824551297109</v>
      </c>
      <c r="G51" s="70">
        <f t="shared" si="18"/>
        <v>1.6813950176475185E-3</v>
      </c>
      <c r="H51" s="68">
        <f>SUM(H52:H53)</f>
        <v>2362.4996851619999</v>
      </c>
      <c r="I51" s="68">
        <f>SUM(I52:I53)</f>
        <v>2505.9028863310004</v>
      </c>
      <c r="J51" s="68">
        <f>SUM(J52:J53)</f>
        <v>2306.7198450569999</v>
      </c>
      <c r="K51" s="69">
        <f t="shared" ref="K51:L53" si="19">(I51-H51)/H51</f>
        <v>6.0699775779723422E-2</v>
      </c>
      <c r="L51" s="70">
        <f t="shared" si="19"/>
        <v>-7.9485538869238828E-2</v>
      </c>
    </row>
    <row r="52" spans="2:12" x14ac:dyDescent="0.25">
      <c r="B52" s="71" t="s">
        <v>26</v>
      </c>
      <c r="C52" s="72">
        <v>344.84197563600003</v>
      </c>
      <c r="D52" s="73">
        <v>339.38686803100001</v>
      </c>
      <c r="E52" s="73">
        <v>285.57690548200003</v>
      </c>
      <c r="F52" s="74">
        <f t="shared" si="18"/>
        <v>-1.5819151931660995E-2</v>
      </c>
      <c r="G52" s="75">
        <f t="shared" si="18"/>
        <v>-0.15855051452398833</v>
      </c>
      <c r="H52" s="73">
        <v>1574.775302537</v>
      </c>
      <c r="I52" s="73">
        <v>1774.6930571940002</v>
      </c>
      <c r="J52" s="73">
        <v>1624.905316633</v>
      </c>
      <c r="K52" s="74">
        <f t="shared" si="19"/>
        <v>0.12695001905029116</v>
      </c>
      <c r="L52" s="75">
        <f t="shared" si="19"/>
        <v>-8.4402054740571497E-2</v>
      </c>
    </row>
    <row r="53" spans="2:12" x14ac:dyDescent="0.25">
      <c r="B53" s="71" t="s">
        <v>27</v>
      </c>
      <c r="C53" s="72">
        <v>714.62385340700007</v>
      </c>
      <c r="D53" s="73">
        <v>846.33364503999996</v>
      </c>
      <c r="E53" s="73">
        <v>902.13727215200004</v>
      </c>
      <c r="F53" s="74">
        <f t="shared" si="18"/>
        <v>0.18430645857267117</v>
      </c>
      <c r="G53" s="75">
        <f t="shared" si="18"/>
        <v>6.5935730475848733E-2</v>
      </c>
      <c r="H53" s="73">
        <v>787.72438262499998</v>
      </c>
      <c r="I53" s="73">
        <v>731.20982913700004</v>
      </c>
      <c r="J53" s="73">
        <v>681.81452842399995</v>
      </c>
      <c r="K53" s="74">
        <f t="shared" si="19"/>
        <v>-7.1744070304986307E-2</v>
      </c>
      <c r="L53" s="75">
        <f t="shared" si="19"/>
        <v>-6.7552840162581229E-2</v>
      </c>
    </row>
    <row r="54" spans="2:12" x14ac:dyDescent="0.25">
      <c r="B54" s="71"/>
      <c r="C54" s="72"/>
      <c r="D54" s="72"/>
      <c r="E54" s="72"/>
      <c r="F54" s="74"/>
      <c r="G54" s="75"/>
      <c r="H54" s="72"/>
      <c r="I54" s="72"/>
      <c r="J54" s="72"/>
      <c r="K54" s="74"/>
      <c r="L54" s="75"/>
    </row>
    <row r="55" spans="2:12" x14ac:dyDescent="0.25">
      <c r="B55" s="67" t="s">
        <v>37</v>
      </c>
      <c r="C55" s="68">
        <f t="shared" ref="C55:E57" si="20">C51+C39+C27+C23+C19+C15</f>
        <v>10637.573537049</v>
      </c>
      <c r="D55" s="68">
        <f t="shared" si="20"/>
        <v>10169.204923795001</v>
      </c>
      <c r="E55" s="68">
        <f t="shared" si="20"/>
        <v>10803.129776389003</v>
      </c>
      <c r="F55" s="69">
        <f t="shared" ref="F55:G57" si="21">(D55-C55)/C55</f>
        <v>-4.4029647515266931E-2</v>
      </c>
      <c r="G55" s="70">
        <f t="shared" si="21"/>
        <v>6.2337700670253612E-2</v>
      </c>
      <c r="H55" s="68">
        <f t="shared" ref="H55:J57" si="22">H51+H39+H27+H23+H19+H15</f>
        <v>12417.478602944</v>
      </c>
      <c r="I55" s="68">
        <f t="shared" si="22"/>
        <v>13686.170774768001</v>
      </c>
      <c r="J55" s="68">
        <f t="shared" si="22"/>
        <v>13587.353842773</v>
      </c>
      <c r="K55" s="69">
        <f t="shared" ref="K55:L57" si="23">(I55-H55)/H55</f>
        <v>0.10216986977720363</v>
      </c>
      <c r="L55" s="70">
        <f t="shared" si="23"/>
        <v>-7.2202030517682344E-3</v>
      </c>
    </row>
    <row r="56" spans="2:12" x14ac:dyDescent="0.25">
      <c r="B56" s="80" t="s">
        <v>26</v>
      </c>
      <c r="C56" s="72">
        <f t="shared" si="20"/>
        <v>3556.1600714289998</v>
      </c>
      <c r="D56" s="72">
        <f t="shared" si="20"/>
        <v>3196.6603917719999</v>
      </c>
      <c r="E56" s="72">
        <f t="shared" si="20"/>
        <v>3243.8364273349998</v>
      </c>
      <c r="F56" s="74">
        <f t="shared" si="21"/>
        <v>-0.10109209721612428</v>
      </c>
      <c r="G56" s="75">
        <f t="shared" si="21"/>
        <v>1.475791287821128E-2</v>
      </c>
      <c r="H56" s="72">
        <f t="shared" si="22"/>
        <v>8377.4230512270005</v>
      </c>
      <c r="I56" s="72">
        <f t="shared" si="22"/>
        <v>9733.6118229490003</v>
      </c>
      <c r="J56" s="72">
        <f t="shared" si="22"/>
        <v>9422.0813962869997</v>
      </c>
      <c r="K56" s="74">
        <f t="shared" si="23"/>
        <v>0.16188615084006833</v>
      </c>
      <c r="L56" s="75">
        <f t="shared" si="23"/>
        <v>-3.2005634940927397E-2</v>
      </c>
    </row>
    <row r="57" spans="2:12" x14ac:dyDescent="0.25">
      <c r="B57" s="80" t="s">
        <v>27</v>
      </c>
      <c r="C57" s="72">
        <f t="shared" si="20"/>
        <v>7081.4134656199994</v>
      </c>
      <c r="D57" s="72">
        <f t="shared" si="20"/>
        <v>6972.5445320230001</v>
      </c>
      <c r="E57" s="72">
        <f t="shared" si="20"/>
        <v>7559.2933490539999</v>
      </c>
      <c r="F57" s="74">
        <f t="shared" si="21"/>
        <v>-1.5373898745717079E-2</v>
      </c>
      <c r="G57" s="75">
        <f t="shared" si="21"/>
        <v>8.4151318695237023E-2</v>
      </c>
      <c r="H57" s="72">
        <f t="shared" si="22"/>
        <v>4040.0555517170001</v>
      </c>
      <c r="I57" s="72">
        <f t="shared" si="22"/>
        <v>3952.558951819</v>
      </c>
      <c r="J57" s="72">
        <f t="shared" si="22"/>
        <v>4165.2724464860003</v>
      </c>
      <c r="K57" s="74">
        <f t="shared" si="23"/>
        <v>-2.1657276435422916E-2</v>
      </c>
      <c r="L57" s="75">
        <f t="shared" si="23"/>
        <v>5.3816653277013821E-2</v>
      </c>
    </row>
    <row r="58" spans="2:12" ht="15.75" thickBot="1" x14ac:dyDescent="0.3">
      <c r="B58" s="81"/>
      <c r="C58" s="82"/>
      <c r="D58" s="82"/>
      <c r="E58" s="82"/>
      <c r="F58" s="82"/>
      <c r="G58" s="83"/>
      <c r="H58" s="82"/>
      <c r="I58" s="82"/>
      <c r="J58" s="82"/>
      <c r="K58" s="82"/>
      <c r="L58" s="84"/>
    </row>
    <row r="59" spans="2:12" x14ac:dyDescent="0.25">
      <c r="B59" s="85"/>
      <c r="C59" s="86"/>
      <c r="D59" s="86"/>
      <c r="E59" s="86"/>
      <c r="F59" s="86"/>
      <c r="G59" s="86"/>
      <c r="H59" s="86"/>
      <c r="I59" s="86"/>
      <c r="J59" s="86"/>
      <c r="K59" s="86"/>
    </row>
    <row r="60" spans="2:12" ht="15.75" thickBot="1" x14ac:dyDescent="0.3">
      <c r="B60" s="85"/>
      <c r="C60" s="82"/>
      <c r="D60" s="82"/>
      <c r="E60" s="82"/>
      <c r="F60" s="86"/>
      <c r="G60" s="86"/>
      <c r="H60" s="28"/>
      <c r="I60" s="86"/>
      <c r="J60" s="86"/>
      <c r="K60" s="86"/>
    </row>
    <row r="61" spans="2:12" ht="15.75" thickBot="1" x14ac:dyDescent="0.3">
      <c r="B61" s="85"/>
      <c r="C61" s="87" t="s">
        <v>68</v>
      </c>
      <c r="D61" s="87" t="s">
        <v>69</v>
      </c>
      <c r="E61" s="87" t="s">
        <v>70</v>
      </c>
      <c r="F61" s="88"/>
      <c r="H61" s="113"/>
    </row>
    <row r="62" spans="2:12" x14ac:dyDescent="0.25">
      <c r="B62" s="89" t="s">
        <v>38</v>
      </c>
      <c r="C62" s="90">
        <f>C55-H55</f>
        <v>-1779.905065895</v>
      </c>
      <c r="D62" s="90">
        <f t="shared" ref="D62:E64" si="24">D55-I55</f>
        <v>-3516.9658509729998</v>
      </c>
      <c r="E62" s="91">
        <f t="shared" si="24"/>
        <v>-2784.2240663839966</v>
      </c>
      <c r="F62" s="88"/>
      <c r="G62" s="92"/>
      <c r="H62" s="90"/>
      <c r="J62" s="92"/>
    </row>
    <row r="63" spans="2:12" ht="15.75" thickBot="1" x14ac:dyDescent="0.3">
      <c r="B63" s="80" t="s">
        <v>26</v>
      </c>
      <c r="C63" s="90">
        <f>C56-H56</f>
        <v>-4821.2629797980007</v>
      </c>
      <c r="D63" s="90">
        <f t="shared" si="24"/>
        <v>-6536.9514311769999</v>
      </c>
      <c r="E63" s="93">
        <f t="shared" si="24"/>
        <v>-6178.2449689519999</v>
      </c>
      <c r="H63" s="121"/>
    </row>
    <row r="64" spans="2:12" x14ac:dyDescent="0.25">
      <c r="B64" s="80" t="s">
        <v>27</v>
      </c>
      <c r="C64" s="90">
        <f>C57-H57</f>
        <v>3041.3579139029994</v>
      </c>
      <c r="D64" s="90">
        <f t="shared" si="24"/>
        <v>3019.9855802040001</v>
      </c>
      <c r="E64" s="93">
        <f t="shared" si="24"/>
        <v>3394.0209025679997</v>
      </c>
    </row>
    <row r="65" spans="2:5" x14ac:dyDescent="0.25">
      <c r="B65" s="80"/>
      <c r="C65" s="90"/>
      <c r="D65" s="90"/>
      <c r="E65" s="93"/>
    </row>
    <row r="66" spans="2:5" x14ac:dyDescent="0.25">
      <c r="B66" s="67" t="s">
        <v>39</v>
      </c>
      <c r="C66" s="94">
        <f>C55/H55</f>
        <v>0.85666131403898604</v>
      </c>
      <c r="D66" s="94">
        <f t="shared" ref="D66:E68" si="25">D55/I55</f>
        <v>0.74302776804035475</v>
      </c>
      <c r="E66" s="95">
        <f t="shared" si="25"/>
        <v>0.79508710094681889</v>
      </c>
    </row>
    <row r="67" spans="2:5" x14ac:dyDescent="0.25">
      <c r="B67" s="80" t="s">
        <v>26</v>
      </c>
      <c r="C67" s="94">
        <f>C56/H56</f>
        <v>0.42449331371753352</v>
      </c>
      <c r="D67" s="94">
        <f t="shared" si="25"/>
        <v>0.32841461627175361</v>
      </c>
      <c r="E67" s="95">
        <f t="shared" si="25"/>
        <v>0.34428023818742559</v>
      </c>
    </row>
    <row r="68" spans="2:5" ht="15.75" thickBot="1" x14ac:dyDescent="0.3">
      <c r="B68" s="96" t="s">
        <v>27</v>
      </c>
      <c r="C68" s="97">
        <f>C57/H57</f>
        <v>1.7528010134935992</v>
      </c>
      <c r="D68" s="97">
        <f t="shared" si="25"/>
        <v>1.7640583270274004</v>
      </c>
      <c r="E68" s="98">
        <f t="shared" si="25"/>
        <v>1.8148376717665464</v>
      </c>
    </row>
  </sheetData>
  <mergeCells count="8">
    <mergeCell ref="B8:L8"/>
    <mergeCell ref="B10:L10"/>
    <mergeCell ref="C11:G11"/>
    <mergeCell ref="H11:L11"/>
    <mergeCell ref="C12:E12"/>
    <mergeCell ref="F12:G12"/>
    <mergeCell ref="H12:J12"/>
    <mergeCell ref="K12:L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3BEFA-E95F-4331-A882-E2FBB5C0BD95}">
  <dimension ref="B1:M52"/>
  <sheetViews>
    <sheetView workbookViewId="0">
      <selection activeCell="E40" sqref="E40:E42"/>
    </sheetView>
  </sheetViews>
  <sheetFormatPr baseColWidth="10" defaultRowHeight="15" x14ac:dyDescent="0.25"/>
  <cols>
    <col min="1" max="1" width="5" customWidth="1"/>
    <col min="2" max="2" width="33.140625" customWidth="1"/>
    <col min="3" max="12" width="11.140625" customWidth="1"/>
  </cols>
  <sheetData>
    <row r="1" spans="2:12" x14ac:dyDescent="0.25">
      <c r="B1" s="99"/>
    </row>
    <row r="2" spans="2:12" x14ac:dyDescent="0.25">
      <c r="B2" s="99"/>
    </row>
    <row r="3" spans="2:12" x14ac:dyDescent="0.25">
      <c r="B3" s="99"/>
    </row>
    <row r="4" spans="2:12" x14ac:dyDescent="0.25">
      <c r="B4" s="99"/>
    </row>
    <row r="5" spans="2:12" x14ac:dyDescent="0.25">
      <c r="B5" s="99"/>
    </row>
    <row r="6" spans="2:12" x14ac:dyDescent="0.25">
      <c r="B6" s="99"/>
    </row>
    <row r="7" spans="2:12" x14ac:dyDescent="0.25">
      <c r="B7" s="99"/>
    </row>
    <row r="8" spans="2:12" x14ac:dyDescent="0.25">
      <c r="B8" s="136" t="s">
        <v>71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</row>
    <row r="9" spans="2:12" x14ac:dyDescent="0.25">
      <c r="B9" s="99"/>
      <c r="D9" s="8"/>
      <c r="E9" s="8"/>
      <c r="F9" s="8"/>
      <c r="I9" s="8"/>
      <c r="J9" s="8"/>
      <c r="K9" s="8"/>
      <c r="L9" s="8"/>
    </row>
    <row r="10" spans="2:12" ht="15.75" x14ac:dyDescent="0.25">
      <c r="B10" s="137" t="s">
        <v>72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</row>
    <row r="11" spans="2:12" ht="16.5" thickBot="1" x14ac:dyDescent="0.3">
      <c r="B11" s="5"/>
      <c r="C11" s="5"/>
      <c r="D11" s="57"/>
      <c r="E11" s="5"/>
      <c r="F11" s="5"/>
      <c r="G11" s="57"/>
      <c r="H11" s="57"/>
      <c r="I11" s="57"/>
      <c r="J11" s="8"/>
      <c r="K11" s="8"/>
      <c r="L11" s="8"/>
    </row>
    <row r="12" spans="2:12" ht="15.75" thickBot="1" x14ac:dyDescent="0.3">
      <c r="B12" s="100" t="s">
        <v>20</v>
      </c>
      <c r="C12" s="138" t="s">
        <v>21</v>
      </c>
      <c r="D12" s="139"/>
      <c r="E12" s="139"/>
      <c r="F12" s="139"/>
      <c r="G12" s="140"/>
      <c r="H12" s="138" t="s">
        <v>22</v>
      </c>
      <c r="I12" s="139"/>
      <c r="J12" s="139"/>
      <c r="K12" s="139"/>
      <c r="L12" s="140"/>
    </row>
    <row r="13" spans="2:12" ht="15.75" thickBot="1" x14ac:dyDescent="0.3">
      <c r="B13" s="101"/>
      <c r="C13" s="102"/>
      <c r="D13" s="103" t="s">
        <v>23</v>
      </c>
      <c r="E13" s="104"/>
      <c r="F13" s="103" t="s">
        <v>40</v>
      </c>
      <c r="G13" s="105"/>
      <c r="H13" s="106"/>
      <c r="I13" s="103" t="s">
        <v>23</v>
      </c>
      <c r="J13" s="104"/>
      <c r="K13" s="103" t="s">
        <v>40</v>
      </c>
      <c r="L13" s="105"/>
    </row>
    <row r="14" spans="2:12" ht="15.75" thickBot="1" x14ac:dyDescent="0.3">
      <c r="B14" s="107"/>
      <c r="C14" s="108" t="s">
        <v>73</v>
      </c>
      <c r="D14" s="108" t="s">
        <v>74</v>
      </c>
      <c r="E14" s="108" t="s">
        <v>75</v>
      </c>
      <c r="F14" s="2" t="s">
        <v>41</v>
      </c>
      <c r="G14" s="2" t="s">
        <v>42</v>
      </c>
      <c r="H14" s="108" t="s">
        <v>73</v>
      </c>
      <c r="I14" s="108" t="s">
        <v>74</v>
      </c>
      <c r="J14" s="108" t="s">
        <v>75</v>
      </c>
      <c r="K14" s="2" t="s">
        <v>41</v>
      </c>
      <c r="L14" s="2" t="s">
        <v>42</v>
      </c>
    </row>
    <row r="15" spans="2:12" ht="15.75" thickBot="1" x14ac:dyDescent="0.3">
      <c r="B15" s="109"/>
      <c r="C15" s="110"/>
      <c r="D15" s="110"/>
      <c r="E15" s="110"/>
      <c r="F15" s="111"/>
      <c r="G15" s="112"/>
      <c r="H15" s="110"/>
      <c r="I15" s="110"/>
      <c r="J15" s="110"/>
      <c r="K15" s="111"/>
      <c r="L15" s="112"/>
    </row>
    <row r="16" spans="2:12" x14ac:dyDescent="0.25">
      <c r="B16" s="67" t="s">
        <v>43</v>
      </c>
      <c r="C16" s="113">
        <f>C17+C18</f>
        <v>1735.3713250949997</v>
      </c>
      <c r="D16" s="113">
        <f>D17+D18</f>
        <v>1332.3624998590001</v>
      </c>
      <c r="E16" s="113">
        <f>E17+E18</f>
        <v>1542.6298619480001</v>
      </c>
      <c r="F16" s="114">
        <f>D16/C16-1</f>
        <v>-0.23223204129752328</v>
      </c>
      <c r="G16" s="115">
        <f>E16/D16-1</f>
        <v>0.15781543094409511</v>
      </c>
      <c r="H16" s="113">
        <f>H17+H18</f>
        <v>836.55141638800001</v>
      </c>
      <c r="I16" s="113">
        <f>I17+I18</f>
        <v>885.52710527600004</v>
      </c>
      <c r="J16" s="113">
        <f>J17+J18</f>
        <v>1082.1450165679998</v>
      </c>
      <c r="K16" s="114">
        <f>I16/H16-1</f>
        <v>5.8544744445552022E-2</v>
      </c>
      <c r="L16" s="115">
        <f>J16/I16-1</f>
        <v>0.22203488760597367</v>
      </c>
    </row>
    <row r="17" spans="2:12" x14ac:dyDescent="0.25">
      <c r="B17" s="80" t="s">
        <v>26</v>
      </c>
      <c r="C17" s="90">
        <v>1720.6612122699999</v>
      </c>
      <c r="D17" s="90">
        <v>1322.508810842</v>
      </c>
      <c r="E17" s="90">
        <v>1533.2003126730001</v>
      </c>
      <c r="F17" s="114">
        <f t="shared" ref="F17:G42" si="0">D17/C17-1</f>
        <v>-0.23139500012482594</v>
      </c>
      <c r="G17" s="115">
        <f t="shared" si="0"/>
        <v>0.15931198348452535</v>
      </c>
      <c r="H17" s="90">
        <v>771.38222849199997</v>
      </c>
      <c r="I17" s="90">
        <v>849.76280270100006</v>
      </c>
      <c r="J17" s="116">
        <v>1060.347316486</v>
      </c>
      <c r="K17" s="114">
        <f t="shared" ref="K17:L42" si="1">I17/H17-1</f>
        <v>0.10161055221900672</v>
      </c>
      <c r="L17" s="115">
        <f t="shared" si="1"/>
        <v>0.24781564115968568</v>
      </c>
    </row>
    <row r="18" spans="2:12" x14ac:dyDescent="0.25">
      <c r="B18" s="80" t="s">
        <v>27</v>
      </c>
      <c r="C18" s="90">
        <v>14.710112825</v>
      </c>
      <c r="D18" s="90">
        <v>9.8536890170000007</v>
      </c>
      <c r="E18" s="90">
        <v>9.4295492749999994</v>
      </c>
      <c r="F18" s="114">
        <f t="shared" si="0"/>
        <v>-0.33014184634576382</v>
      </c>
      <c r="G18" s="115">
        <f t="shared" si="0"/>
        <v>-4.3043751560279397E-2</v>
      </c>
      <c r="H18" s="90">
        <v>65.169187895999997</v>
      </c>
      <c r="I18" s="90">
        <v>35.764302575000002</v>
      </c>
      <c r="J18" s="116">
        <v>21.797700082000002</v>
      </c>
      <c r="K18" s="114">
        <f t="shared" si="1"/>
        <v>-0.45120840492788816</v>
      </c>
      <c r="L18" s="115">
        <f t="shared" si="1"/>
        <v>-0.39051796029605645</v>
      </c>
    </row>
    <row r="19" spans="2:12" x14ac:dyDescent="0.25">
      <c r="B19" s="117"/>
      <c r="C19" s="113"/>
      <c r="D19" s="113"/>
      <c r="E19" s="113"/>
      <c r="F19" s="114"/>
      <c r="G19" s="115"/>
      <c r="H19" s="113"/>
      <c r="I19" s="113"/>
      <c r="J19" s="113"/>
      <c r="K19" s="114"/>
      <c r="L19" s="115"/>
    </row>
    <row r="20" spans="2:12" x14ac:dyDescent="0.25">
      <c r="B20" s="67" t="s">
        <v>44</v>
      </c>
      <c r="C20" s="113">
        <f>C21</f>
        <v>454.52345141299998</v>
      </c>
      <c r="D20" s="113">
        <f>D21</f>
        <v>431.31687733900003</v>
      </c>
      <c r="E20" s="113">
        <f>E21</f>
        <v>429.37576848499998</v>
      </c>
      <c r="F20" s="114">
        <f t="shared" si="0"/>
        <v>-5.1056934470282034E-2</v>
      </c>
      <c r="G20" s="115">
        <f t="shared" si="0"/>
        <v>-4.5004240640330595E-3</v>
      </c>
      <c r="H20" s="113">
        <f>H21</f>
        <v>2277.1419232110002</v>
      </c>
      <c r="I20" s="113">
        <f>I21</f>
        <v>2276.7595364660001</v>
      </c>
      <c r="J20" s="113">
        <f>J21</f>
        <v>2315.3282788910001</v>
      </c>
      <c r="K20" s="118">
        <f t="shared" si="1"/>
        <v>-1.6792398449227974E-4</v>
      </c>
      <c r="L20" s="115">
        <f t="shared" si="1"/>
        <v>1.694019144633363E-2</v>
      </c>
    </row>
    <row r="21" spans="2:12" x14ac:dyDescent="0.25">
      <c r="B21" s="80" t="s">
        <v>26</v>
      </c>
      <c r="C21" s="90">
        <v>454.52345141299998</v>
      </c>
      <c r="D21" s="90">
        <v>431.31687733900003</v>
      </c>
      <c r="E21" s="90">
        <v>429.37576848499998</v>
      </c>
      <c r="F21" s="114">
        <f t="shared" si="0"/>
        <v>-5.1056934470282034E-2</v>
      </c>
      <c r="G21" s="115">
        <f t="shared" si="0"/>
        <v>-4.5004240640330595E-3</v>
      </c>
      <c r="H21" s="90">
        <v>2277.1419232110002</v>
      </c>
      <c r="I21" s="90">
        <v>2276.7595364660001</v>
      </c>
      <c r="J21" s="116">
        <v>2315.3282788910001</v>
      </c>
      <c r="K21" s="118">
        <f t="shared" si="1"/>
        <v>-1.6792398449227974E-4</v>
      </c>
      <c r="L21" s="115">
        <f t="shared" si="1"/>
        <v>1.694019144633363E-2</v>
      </c>
    </row>
    <row r="22" spans="2:12" x14ac:dyDescent="0.25">
      <c r="B22" s="80" t="s">
        <v>27</v>
      </c>
      <c r="C22" s="90">
        <v>0</v>
      </c>
      <c r="D22" s="90">
        <v>0</v>
      </c>
      <c r="E22" s="90">
        <v>0</v>
      </c>
      <c r="F22" s="119" t="s">
        <v>45</v>
      </c>
      <c r="G22" s="120" t="s">
        <v>45</v>
      </c>
      <c r="H22" s="90">
        <v>0</v>
      </c>
      <c r="I22" s="90">
        <v>0</v>
      </c>
      <c r="J22" s="90">
        <v>0</v>
      </c>
      <c r="K22" s="119" t="s">
        <v>45</v>
      </c>
      <c r="L22" s="120" t="s">
        <v>45</v>
      </c>
    </row>
    <row r="23" spans="2:12" x14ac:dyDescent="0.25">
      <c r="B23" s="117"/>
      <c r="C23" s="113"/>
      <c r="D23" s="113"/>
      <c r="E23" s="113"/>
      <c r="F23" s="114"/>
      <c r="G23" s="115"/>
      <c r="H23" s="113"/>
      <c r="I23" s="113"/>
      <c r="J23" s="113"/>
      <c r="K23" s="114"/>
      <c r="L23" s="115"/>
    </row>
    <row r="24" spans="2:12" x14ac:dyDescent="0.25">
      <c r="B24" s="67" t="s">
        <v>46</v>
      </c>
      <c r="C24" s="113">
        <f>C25</f>
        <v>356.68877235000002</v>
      </c>
      <c r="D24" s="113">
        <f>D25</f>
        <v>388.91699875300003</v>
      </c>
      <c r="E24" s="113">
        <f>E25</f>
        <v>293.05609630399999</v>
      </c>
      <c r="F24" s="114">
        <f t="shared" si="0"/>
        <v>9.0353913274781039E-2</v>
      </c>
      <c r="G24" s="115">
        <f t="shared" si="0"/>
        <v>-0.24648164712872578</v>
      </c>
      <c r="H24" s="113">
        <f>H25</f>
        <v>203.91609953400001</v>
      </c>
      <c r="I24" s="113">
        <f>I25</f>
        <v>241.06549749499999</v>
      </c>
      <c r="J24" s="113">
        <f>J25</f>
        <v>186.86989164400001</v>
      </c>
      <c r="K24" s="114">
        <f t="shared" si="1"/>
        <v>0.18217981829730845</v>
      </c>
      <c r="L24" s="115">
        <f t="shared" si="1"/>
        <v>-0.22481693321593677</v>
      </c>
    </row>
    <row r="25" spans="2:12" x14ac:dyDescent="0.25">
      <c r="B25" s="80" t="s">
        <v>26</v>
      </c>
      <c r="C25" s="90">
        <v>356.68877235000002</v>
      </c>
      <c r="D25" s="90">
        <v>388.91699875300003</v>
      </c>
      <c r="E25" s="90">
        <v>293.05609630399999</v>
      </c>
      <c r="F25" s="114">
        <f t="shared" si="0"/>
        <v>9.0353913274781039E-2</v>
      </c>
      <c r="G25" s="115">
        <f t="shared" si="0"/>
        <v>-0.24648164712872578</v>
      </c>
      <c r="H25" s="90">
        <v>203.91609953400001</v>
      </c>
      <c r="I25" s="90">
        <v>241.06549749499999</v>
      </c>
      <c r="J25" s="116">
        <v>186.86989164400001</v>
      </c>
      <c r="K25" s="114">
        <f t="shared" si="1"/>
        <v>0.18217981829730845</v>
      </c>
      <c r="L25" s="115">
        <f t="shared" si="1"/>
        <v>-0.22481693321593677</v>
      </c>
    </row>
    <row r="26" spans="2:12" x14ac:dyDescent="0.25">
      <c r="B26" s="80" t="s">
        <v>27</v>
      </c>
      <c r="C26" s="90">
        <v>0</v>
      </c>
      <c r="D26" s="90">
        <v>0</v>
      </c>
      <c r="E26" s="90">
        <v>0</v>
      </c>
      <c r="F26" s="119" t="s">
        <v>45</v>
      </c>
      <c r="G26" s="120" t="s">
        <v>45</v>
      </c>
      <c r="H26" s="90"/>
      <c r="I26" s="90"/>
      <c r="J26" s="90"/>
      <c r="K26" s="119" t="s">
        <v>45</v>
      </c>
      <c r="L26" s="120" t="s">
        <v>45</v>
      </c>
    </row>
    <row r="27" spans="2:12" x14ac:dyDescent="0.25">
      <c r="B27" s="117"/>
      <c r="C27" s="113"/>
      <c r="D27" s="113"/>
      <c r="E27" s="113"/>
      <c r="F27" s="114"/>
      <c r="G27" s="115"/>
      <c r="H27" s="113"/>
      <c r="I27" s="113"/>
      <c r="J27" s="113"/>
      <c r="K27" s="114"/>
      <c r="L27" s="115"/>
    </row>
    <row r="28" spans="2:12" x14ac:dyDescent="0.25">
      <c r="B28" s="67" t="s">
        <v>47</v>
      </c>
      <c r="C28" s="113">
        <f>C29+C30</f>
        <v>2956.672707229</v>
      </c>
      <c r="D28" s="113">
        <f>D29+D30</f>
        <v>3010.9559310860004</v>
      </c>
      <c r="E28" s="113">
        <f>E29+E30</f>
        <v>3352.4104905170007</v>
      </c>
      <c r="F28" s="114">
        <f t="shared" si="0"/>
        <v>1.8359564697262298E-2</v>
      </c>
      <c r="G28" s="115">
        <f t="shared" si="0"/>
        <v>0.11340403753695694</v>
      </c>
      <c r="H28" s="113">
        <f>H29+H30</f>
        <v>4706.6538676689997</v>
      </c>
      <c r="I28" s="113">
        <f>I29+I30</f>
        <v>5116.6073827050004</v>
      </c>
      <c r="J28" s="113">
        <f>J29+J30</f>
        <v>4815.9950478160008</v>
      </c>
      <c r="K28" s="114">
        <f t="shared" si="1"/>
        <v>8.7100842033882797E-2</v>
      </c>
      <c r="L28" s="115">
        <f t="shared" si="1"/>
        <v>-5.8752277125096675E-2</v>
      </c>
    </row>
    <row r="29" spans="2:12" x14ac:dyDescent="0.25">
      <c r="B29" s="80" t="s">
        <v>26</v>
      </c>
      <c r="C29" s="90">
        <v>374.60947040600001</v>
      </c>
      <c r="D29" s="90">
        <v>400.318355231</v>
      </c>
      <c r="E29" s="90">
        <v>380.592858707</v>
      </c>
      <c r="F29" s="114">
        <f t="shared" si="0"/>
        <v>6.8628496757267898E-2</v>
      </c>
      <c r="G29" s="115">
        <f t="shared" si="0"/>
        <v>-4.9274524303582257E-2</v>
      </c>
      <c r="H29" s="90">
        <v>1862.66074183</v>
      </c>
      <c r="I29" s="90">
        <v>2348.677829364</v>
      </c>
      <c r="J29" s="116">
        <v>1942.4855464460002</v>
      </c>
      <c r="K29" s="114">
        <f t="shared" si="1"/>
        <v>0.2609262527627576</v>
      </c>
      <c r="L29" s="115">
        <f t="shared" si="1"/>
        <v>-0.17294508333141323</v>
      </c>
    </row>
    <row r="30" spans="2:12" x14ac:dyDescent="0.25">
      <c r="B30" s="80" t="s">
        <v>27</v>
      </c>
      <c r="C30" s="90">
        <v>2582.0632368229999</v>
      </c>
      <c r="D30" s="90">
        <v>2610.6375758550003</v>
      </c>
      <c r="E30" s="90">
        <v>2971.8176318100004</v>
      </c>
      <c r="F30" s="114">
        <f t="shared" si="0"/>
        <v>1.1066475299481349E-2</v>
      </c>
      <c r="G30" s="115">
        <f t="shared" si="0"/>
        <v>0.13834936694983857</v>
      </c>
      <c r="H30" s="90">
        <v>2843.9931258389997</v>
      </c>
      <c r="I30" s="90">
        <v>2767.929553341</v>
      </c>
      <c r="J30" s="116">
        <v>2873.5095013700002</v>
      </c>
      <c r="K30" s="114">
        <f t="shared" si="1"/>
        <v>-2.6745343301615931E-2</v>
      </c>
      <c r="L30" s="115">
        <f t="shared" si="1"/>
        <v>3.8144015587954883E-2</v>
      </c>
    </row>
    <row r="31" spans="2:12" x14ac:dyDescent="0.25">
      <c r="B31" s="117"/>
      <c r="C31" s="113"/>
      <c r="D31" s="113"/>
      <c r="E31" s="113"/>
      <c r="F31" s="114"/>
      <c r="G31" s="115"/>
      <c r="H31" s="113"/>
      <c r="I31" s="113"/>
      <c r="J31" s="113"/>
      <c r="K31" s="114"/>
      <c r="L31" s="115"/>
    </row>
    <row r="32" spans="2:12" x14ac:dyDescent="0.25">
      <c r="B32" s="67" t="s">
        <v>48</v>
      </c>
      <c r="C32" s="113">
        <f>C33+C34</f>
        <v>1943.2840391509999</v>
      </c>
      <c r="D32" s="113">
        <f>D33+D34</f>
        <v>1803.2454501739999</v>
      </c>
      <c r="E32" s="113">
        <f>E33+E34</f>
        <v>1960.8081913799999</v>
      </c>
      <c r="F32" s="114">
        <f t="shared" si="0"/>
        <v>-7.2062851418355334E-2</v>
      </c>
      <c r="G32" s="115">
        <f t="shared" si="0"/>
        <v>8.7377312495532156E-2</v>
      </c>
      <c r="H32" s="113">
        <f>H33+H34</f>
        <v>2667.1876514040005</v>
      </c>
      <c r="I32" s="113">
        <f>I33+I34</f>
        <v>3280.6242795400003</v>
      </c>
      <c r="J32" s="113">
        <f>J33+J34</f>
        <v>3341.7833745200005</v>
      </c>
      <c r="K32" s="114">
        <f t="shared" si="1"/>
        <v>0.22999380182833717</v>
      </c>
      <c r="L32" s="115">
        <f t="shared" si="1"/>
        <v>1.8642517328615105E-2</v>
      </c>
    </row>
    <row r="33" spans="2:13" x14ac:dyDescent="0.25">
      <c r="B33" s="80" t="s">
        <v>26</v>
      </c>
      <c r="C33" s="90">
        <v>193.92702476700001</v>
      </c>
      <c r="D33" s="90">
        <v>200.107023215</v>
      </c>
      <c r="E33" s="90">
        <v>232.097404762</v>
      </c>
      <c r="F33" s="114">
        <f t="shared" si="0"/>
        <v>3.186764946982068E-2</v>
      </c>
      <c r="G33" s="115">
        <f t="shared" si="0"/>
        <v>0.15986636067555082</v>
      </c>
      <c r="H33" s="90">
        <v>1997.8467815630001</v>
      </c>
      <c r="I33" s="90">
        <v>2562.4829446060003</v>
      </c>
      <c r="J33" s="116">
        <v>2552.8934742560004</v>
      </c>
      <c r="K33" s="114">
        <f t="shared" si="1"/>
        <v>0.28262235535462898</v>
      </c>
      <c r="L33" s="115">
        <f t="shared" si="1"/>
        <v>-3.7422572392864506E-3</v>
      </c>
    </row>
    <row r="34" spans="2:13" x14ac:dyDescent="0.25">
      <c r="B34" s="80" t="s">
        <v>27</v>
      </c>
      <c r="C34" s="90">
        <v>1749.357014384</v>
      </c>
      <c r="D34" s="90">
        <v>1603.1384269589998</v>
      </c>
      <c r="E34" s="90">
        <v>1728.7107866179999</v>
      </c>
      <c r="F34" s="114">
        <f t="shared" si="0"/>
        <v>-8.3584189060737835E-2</v>
      </c>
      <c r="G34" s="115">
        <f t="shared" si="0"/>
        <v>7.8329080974747001E-2</v>
      </c>
      <c r="H34" s="90">
        <v>669.34086984100009</v>
      </c>
      <c r="I34" s="90">
        <v>718.14133493400004</v>
      </c>
      <c r="J34" s="116">
        <v>788.88990026400006</v>
      </c>
      <c r="K34" s="114">
        <f t="shared" si="1"/>
        <v>7.2908240467360663E-2</v>
      </c>
      <c r="L34" s="115">
        <f t="shared" si="1"/>
        <v>9.8516213854341173E-2</v>
      </c>
    </row>
    <row r="35" spans="2:13" x14ac:dyDescent="0.25">
      <c r="B35" s="80"/>
      <c r="C35" s="90"/>
      <c r="D35" s="90"/>
      <c r="E35" s="90"/>
      <c r="F35" s="114"/>
      <c r="G35" s="115"/>
      <c r="H35" s="90"/>
      <c r="I35" s="90"/>
      <c r="J35" s="90"/>
      <c r="K35" s="114"/>
      <c r="L35" s="115"/>
    </row>
    <row r="36" spans="2:13" x14ac:dyDescent="0.25">
      <c r="B36" s="67" t="s">
        <v>49</v>
      </c>
      <c r="C36" s="113">
        <f>C37+C38</f>
        <v>3191.0332418110002</v>
      </c>
      <c r="D36" s="113">
        <f>D37+D38</f>
        <v>3202.4071665840002</v>
      </c>
      <c r="E36" s="113">
        <f>E37+E38</f>
        <v>3224.8493677550005</v>
      </c>
      <c r="F36" s="114">
        <f t="shared" si="0"/>
        <v>3.564339168884656E-3</v>
      </c>
      <c r="G36" s="115">
        <f t="shared" si="0"/>
        <v>7.0079162341305512E-3</v>
      </c>
      <c r="H36" s="113">
        <f>H37+H38</f>
        <v>1726.0276447379999</v>
      </c>
      <c r="I36" s="113">
        <f>I37+I38</f>
        <v>1885.5869732860001</v>
      </c>
      <c r="J36" s="113">
        <f>J37+J38</f>
        <v>1845.2322333339998</v>
      </c>
      <c r="K36" s="114">
        <f t="shared" si="1"/>
        <v>9.2443089793165178E-2</v>
      </c>
      <c r="L36" s="115">
        <f t="shared" si="1"/>
        <v>-2.14016858006153E-2</v>
      </c>
    </row>
    <row r="37" spans="2:13" x14ac:dyDescent="0.25">
      <c r="B37" s="80" t="s">
        <v>26</v>
      </c>
      <c r="C37" s="90">
        <v>455.75014022300002</v>
      </c>
      <c r="D37" s="90">
        <v>453.492326392</v>
      </c>
      <c r="E37" s="90">
        <v>375.51398640399998</v>
      </c>
      <c r="F37" s="114">
        <f t="shared" si="0"/>
        <v>-4.9540606392249886E-3</v>
      </c>
      <c r="G37" s="115">
        <f t="shared" si="0"/>
        <v>-0.17195073753154388</v>
      </c>
      <c r="H37" s="90">
        <v>1264.4752765969999</v>
      </c>
      <c r="I37" s="90">
        <v>1454.863212317</v>
      </c>
      <c r="J37" s="116">
        <v>1364.1568885639999</v>
      </c>
      <c r="K37" s="114">
        <f t="shared" si="1"/>
        <v>0.15056675226769056</v>
      </c>
      <c r="L37" s="115">
        <f t="shared" si="1"/>
        <v>-6.2346977355034028E-2</v>
      </c>
    </row>
    <row r="38" spans="2:13" x14ac:dyDescent="0.25">
      <c r="B38" s="80" t="s">
        <v>27</v>
      </c>
      <c r="C38" s="90">
        <v>2735.2831015880001</v>
      </c>
      <c r="D38" s="90">
        <v>2748.9148401920002</v>
      </c>
      <c r="E38" s="90">
        <v>2849.3353813510003</v>
      </c>
      <c r="F38" s="114">
        <f t="shared" si="0"/>
        <v>4.9836664424556254E-3</v>
      </c>
      <c r="G38" s="115">
        <f t="shared" si="0"/>
        <v>3.653097567474517E-2</v>
      </c>
      <c r="H38" s="90">
        <v>461.55236814099999</v>
      </c>
      <c r="I38" s="90">
        <v>430.72376096900001</v>
      </c>
      <c r="J38" s="116">
        <v>481.07534477000002</v>
      </c>
      <c r="K38" s="114">
        <f t="shared" si="1"/>
        <v>-6.6793302992179893E-2</v>
      </c>
      <c r="L38" s="115">
        <f t="shared" si="1"/>
        <v>0.11689994461351283</v>
      </c>
    </row>
    <row r="39" spans="2:13" x14ac:dyDescent="0.25">
      <c r="B39" s="80"/>
      <c r="C39" s="90"/>
      <c r="D39" s="90"/>
      <c r="E39" s="90"/>
      <c r="F39" s="114"/>
      <c r="G39" s="115"/>
      <c r="H39" s="90"/>
      <c r="I39" s="90"/>
      <c r="J39" s="90"/>
      <c r="K39" s="114"/>
      <c r="L39" s="115"/>
    </row>
    <row r="40" spans="2:13" x14ac:dyDescent="0.25">
      <c r="B40" s="67" t="s">
        <v>37</v>
      </c>
      <c r="C40" s="113">
        <f>C41+C42</f>
        <v>10637.573537049</v>
      </c>
      <c r="D40" s="113">
        <f>D41+D42</f>
        <v>10169.204923795001</v>
      </c>
      <c r="E40" s="113">
        <f>E41+E42</f>
        <v>10803.129776389</v>
      </c>
      <c r="F40" s="114">
        <f t="shared" si="0"/>
        <v>-4.4029647515266945E-2</v>
      </c>
      <c r="G40" s="115">
        <f t="shared" si="0"/>
        <v>6.2337700670253238E-2</v>
      </c>
      <c r="H40" s="113">
        <f>H41+H42</f>
        <v>12417.478602944</v>
      </c>
      <c r="I40" s="113">
        <f>I41+I42</f>
        <v>13686.170774767998</v>
      </c>
      <c r="J40" s="113">
        <f>J41+J42</f>
        <v>13587.353842773</v>
      </c>
      <c r="K40" s="114">
        <f t="shared" si="1"/>
        <v>0.10216986977720333</v>
      </c>
      <c r="L40" s="115">
        <f t="shared" si="1"/>
        <v>-7.2202030517679594E-3</v>
      </c>
    </row>
    <row r="41" spans="2:13" x14ac:dyDescent="0.25">
      <c r="B41" s="80" t="s">
        <v>26</v>
      </c>
      <c r="C41" s="90">
        <f t="shared" ref="C41:E42" si="2">C17+C21+C25+C29+C33+C37</f>
        <v>3556.1600714289998</v>
      </c>
      <c r="D41" s="90">
        <f t="shared" si="2"/>
        <v>3196.6603917720004</v>
      </c>
      <c r="E41" s="90">
        <f t="shared" si="2"/>
        <v>3243.8364273350007</v>
      </c>
      <c r="F41" s="114">
        <f t="shared" si="0"/>
        <v>-0.10109209721612411</v>
      </c>
      <c r="G41" s="115">
        <f t="shared" si="0"/>
        <v>1.4757912878211377E-2</v>
      </c>
      <c r="H41" s="90">
        <f t="shared" ref="H41:J42" si="3">H17+H21+H25+H29+H33+H37</f>
        <v>8377.4230512270005</v>
      </c>
      <c r="I41" s="90">
        <f t="shared" si="3"/>
        <v>9733.6118229489985</v>
      </c>
      <c r="J41" s="90">
        <f t="shared" si="3"/>
        <v>9422.0813962869997</v>
      </c>
      <c r="K41" s="114">
        <f t="shared" si="1"/>
        <v>0.16188615084006819</v>
      </c>
      <c r="L41" s="115">
        <f t="shared" si="1"/>
        <v>-3.200563494092723E-2</v>
      </c>
    </row>
    <row r="42" spans="2:13" ht="15.75" thickBot="1" x14ac:dyDescent="0.3">
      <c r="B42" s="96" t="s">
        <v>27</v>
      </c>
      <c r="C42" s="121">
        <f t="shared" si="2"/>
        <v>7081.4134656200004</v>
      </c>
      <c r="D42" s="121">
        <f t="shared" si="2"/>
        <v>6972.5445320230001</v>
      </c>
      <c r="E42" s="121">
        <f t="shared" si="2"/>
        <v>7559.2933490539999</v>
      </c>
      <c r="F42" s="122">
        <f t="shared" si="0"/>
        <v>-1.5373898745717152E-2</v>
      </c>
      <c r="G42" s="123">
        <f t="shared" si="0"/>
        <v>8.4151318695236954E-2</v>
      </c>
      <c r="H42" s="121">
        <f t="shared" si="3"/>
        <v>4040.0555517170001</v>
      </c>
      <c r="I42" s="121">
        <f t="shared" si="3"/>
        <v>3952.558951819</v>
      </c>
      <c r="J42" s="121">
        <f t="shared" si="3"/>
        <v>4165.2724464860003</v>
      </c>
      <c r="K42" s="122">
        <f t="shared" si="1"/>
        <v>-2.1657276435422923E-2</v>
      </c>
      <c r="L42" s="123">
        <f t="shared" si="1"/>
        <v>5.3816653277013904E-2</v>
      </c>
    </row>
    <row r="43" spans="2:13" ht="15.75" thickBot="1" x14ac:dyDescent="0.3">
      <c r="B43" s="124"/>
      <c r="C43" s="90"/>
      <c r="D43" s="125"/>
      <c r="E43" s="125"/>
      <c r="F43" s="126"/>
      <c r="G43" s="114"/>
      <c r="H43" s="90"/>
      <c r="I43" s="90"/>
      <c r="J43" s="90"/>
      <c r="K43" s="127"/>
      <c r="L43" s="127"/>
    </row>
    <row r="44" spans="2:13" ht="16.5" thickBot="1" x14ac:dyDescent="0.3">
      <c r="B44" s="85"/>
      <c r="C44" s="128"/>
      <c r="D44" s="129" t="s">
        <v>73</v>
      </c>
      <c r="E44" s="129" t="s">
        <v>74</v>
      </c>
      <c r="F44" s="130" t="s">
        <v>75</v>
      </c>
      <c r="G44" s="3"/>
      <c r="H44" s="3"/>
      <c r="I44" s="3"/>
      <c r="J44" s="3"/>
      <c r="K44" s="3"/>
      <c r="L44" s="131"/>
    </row>
    <row r="45" spans="2:13" x14ac:dyDescent="0.25">
      <c r="B45" s="89" t="s">
        <v>38</v>
      </c>
      <c r="C45" s="132"/>
      <c r="D45" s="133">
        <f>C40-H40</f>
        <v>-1779.905065895</v>
      </c>
      <c r="E45" s="133">
        <f>D40-I40</f>
        <v>-3516.9658509729961</v>
      </c>
      <c r="F45" s="134">
        <f>E40-J40</f>
        <v>-2784.2240663840003</v>
      </c>
      <c r="G45" s="3"/>
      <c r="H45" s="3"/>
      <c r="I45" s="3"/>
      <c r="J45" s="3"/>
      <c r="K45" s="3"/>
      <c r="L45" s="3"/>
      <c r="M45" s="3"/>
    </row>
    <row r="46" spans="2:13" x14ac:dyDescent="0.25">
      <c r="B46" s="80" t="s">
        <v>26</v>
      </c>
      <c r="D46" s="90">
        <f t="shared" ref="D46:F47" si="4">C41-H41</f>
        <v>-4821.2629797980007</v>
      </c>
      <c r="E46" s="90">
        <f t="shared" si="4"/>
        <v>-6536.9514311769981</v>
      </c>
      <c r="F46" s="93">
        <f t="shared" si="4"/>
        <v>-6178.244968951999</v>
      </c>
      <c r="G46" s="3"/>
      <c r="H46" s="3"/>
      <c r="I46" s="3"/>
      <c r="J46" s="3"/>
      <c r="K46" s="3"/>
      <c r="L46" s="3"/>
      <c r="M46" s="3"/>
    </row>
    <row r="47" spans="2:13" x14ac:dyDescent="0.25">
      <c r="B47" s="80" t="s">
        <v>27</v>
      </c>
      <c r="D47" s="90">
        <f t="shared" si="4"/>
        <v>3041.3579139030003</v>
      </c>
      <c r="E47" s="90">
        <f t="shared" si="4"/>
        <v>3019.9855802040001</v>
      </c>
      <c r="F47" s="93">
        <f t="shared" si="4"/>
        <v>3394.0209025679997</v>
      </c>
      <c r="G47" s="3"/>
      <c r="H47" s="3"/>
      <c r="I47" s="3"/>
      <c r="J47" s="3"/>
      <c r="K47" s="3"/>
      <c r="L47" s="3"/>
      <c r="M47" s="3"/>
    </row>
    <row r="48" spans="2:13" x14ac:dyDescent="0.25">
      <c r="B48" s="80"/>
      <c r="D48" s="90"/>
      <c r="E48" s="90"/>
      <c r="F48" s="93"/>
      <c r="G48" s="3"/>
      <c r="H48" s="3"/>
      <c r="I48" s="3"/>
      <c r="J48" s="3"/>
      <c r="K48" s="3"/>
      <c r="L48" s="3"/>
      <c r="M48" s="3"/>
    </row>
    <row r="49" spans="2:13" x14ac:dyDescent="0.25">
      <c r="B49" s="67" t="s">
        <v>39</v>
      </c>
      <c r="D49" s="94">
        <f>C40/H40</f>
        <v>0.85666131403898604</v>
      </c>
      <c r="E49" s="94">
        <f>D40/I40</f>
        <v>0.74302776804035497</v>
      </c>
      <c r="F49" s="95">
        <f>E40/J40</f>
        <v>0.79508710094681856</v>
      </c>
      <c r="G49" s="3"/>
      <c r="H49" s="3"/>
      <c r="I49" s="3"/>
      <c r="J49" s="3"/>
      <c r="K49" s="3"/>
      <c r="L49" s="3"/>
      <c r="M49" s="3"/>
    </row>
    <row r="50" spans="2:13" x14ac:dyDescent="0.25">
      <c r="B50" s="80" t="s">
        <v>26</v>
      </c>
      <c r="D50" s="94">
        <f>C41/H41</f>
        <v>0.42449331371753352</v>
      </c>
      <c r="E50" s="94">
        <f t="shared" ref="E50:F51" si="5">D41/I41</f>
        <v>0.32841461627175372</v>
      </c>
      <c r="F50" s="95">
        <f t="shared" si="5"/>
        <v>0.3442802381874257</v>
      </c>
      <c r="G50" s="3"/>
      <c r="H50" s="3"/>
      <c r="I50" s="3"/>
      <c r="J50" s="3"/>
      <c r="K50" s="3"/>
      <c r="L50" s="3"/>
      <c r="M50" s="3"/>
    </row>
    <row r="51" spans="2:13" ht="15.75" thickBot="1" x14ac:dyDescent="0.3">
      <c r="B51" s="96" t="s">
        <v>27</v>
      </c>
      <c r="C51" s="135"/>
      <c r="D51" s="97">
        <f>C42/H42</f>
        <v>1.7528010134935994</v>
      </c>
      <c r="E51" s="97">
        <f t="shared" si="5"/>
        <v>1.7640583270274004</v>
      </c>
      <c r="F51" s="98">
        <f t="shared" si="5"/>
        <v>1.8148376717665464</v>
      </c>
      <c r="G51" s="3"/>
      <c r="H51" s="3"/>
      <c r="I51" s="3"/>
      <c r="J51" s="3"/>
      <c r="K51" s="3"/>
      <c r="L51" s="3"/>
      <c r="M51" s="3"/>
    </row>
    <row r="52" spans="2:13" x14ac:dyDescent="0.25">
      <c r="G52" s="3"/>
      <c r="H52" s="3"/>
      <c r="I52" s="3"/>
      <c r="J52" s="3"/>
      <c r="K52" s="3"/>
      <c r="L52" s="131"/>
    </row>
  </sheetData>
  <mergeCells count="4">
    <mergeCell ref="B8:L8"/>
    <mergeCell ref="B10:L10"/>
    <mergeCell ref="C12:G12"/>
    <mergeCell ref="H12:L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Global</vt:lpstr>
      <vt:lpstr>GP</vt:lpstr>
      <vt:lpstr>GSA</vt:lpstr>
      <vt:lpstr>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Benfarhat (Dir. Conjoncture)</dc:creator>
  <cp:lastModifiedBy>mossaab dergaa</cp:lastModifiedBy>
  <dcterms:created xsi:type="dcterms:W3CDTF">2015-06-05T18:19:34Z</dcterms:created>
  <dcterms:modified xsi:type="dcterms:W3CDTF">2026-03-12T08:19:08Z</dcterms:modified>
</cp:coreProperties>
</file>