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bechir.maghrabi\Downloads\Commerce\"/>
    </mc:Choice>
  </mc:AlternateContent>
  <xr:revisionPtr revIDLastSave="0" documentId="13_ncr:1_{252481D7-023C-42F8-A969-45D0699F8AEF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Globale" sheetId="1" r:id="rId1"/>
    <sheet name="GP" sheetId="2" r:id="rId2"/>
    <sheet name="GSA" sheetId="3" r:id="rId3"/>
    <sheet name="TYPE" sheetId="4" r:id="rId4"/>
  </sheets>
  <definedNames>
    <definedName name="_xlnm.Print_Area" localSheetId="0">Globale!#REF!</definedName>
    <definedName name="_xlnm.Print_Area" localSheetId="1">GP!#REF!</definedName>
    <definedName name="_xlnm.Print_Area" localSheetId="2">GSA!#REF!</definedName>
    <definedName name="_xlnm.Print_Area" localSheetId="3">TYPE!#REF!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D48" i="1"/>
  <c r="C48" i="1"/>
  <c r="E47" i="1"/>
  <c r="D47" i="1"/>
  <c r="C47" i="1"/>
  <c r="G45" i="1"/>
  <c r="F45" i="1"/>
  <c r="G44" i="1"/>
  <c r="F44" i="1"/>
  <c r="E40" i="1"/>
  <c r="D40" i="1"/>
  <c r="C40" i="1"/>
  <c r="E39" i="1"/>
  <c r="D39" i="1"/>
  <c r="C39" i="1"/>
  <c r="G37" i="1"/>
  <c r="F37" i="1"/>
  <c r="G36" i="1"/>
  <c r="F36" i="1"/>
  <c r="E21" i="1"/>
  <c r="D21" i="1"/>
  <c r="C21" i="1"/>
  <c r="E20" i="1"/>
  <c r="D20" i="1"/>
  <c r="C20" i="1"/>
  <c r="J42" i="4"/>
  <c r="I42" i="4"/>
  <c r="H42" i="4"/>
  <c r="E42" i="4"/>
  <c r="D42" i="4"/>
  <c r="C42" i="4"/>
  <c r="J41" i="4"/>
  <c r="I41" i="4"/>
  <c r="H41" i="4"/>
  <c r="E41" i="4"/>
  <c r="D41" i="4"/>
  <c r="C41" i="4"/>
  <c r="J40" i="4"/>
  <c r="L38" i="4"/>
  <c r="K38" i="4"/>
  <c r="G38" i="4"/>
  <c r="F38" i="4"/>
  <c r="L37" i="4"/>
  <c r="K37" i="4"/>
  <c r="G37" i="4"/>
  <c r="F37" i="4"/>
  <c r="I36" i="4"/>
  <c r="H36" i="4"/>
  <c r="E36" i="4"/>
  <c r="D36" i="4"/>
  <c r="C36" i="4"/>
  <c r="L34" i="4"/>
  <c r="K34" i="4"/>
  <c r="G34" i="4"/>
  <c r="F34" i="4"/>
  <c r="L33" i="4"/>
  <c r="K33" i="4"/>
  <c r="G33" i="4"/>
  <c r="F33" i="4"/>
  <c r="I32" i="4"/>
  <c r="H32" i="4"/>
  <c r="E32" i="4"/>
  <c r="D32" i="4"/>
  <c r="F32" i="4" s="1"/>
  <c r="C32" i="4"/>
  <c r="L30" i="4"/>
  <c r="K30" i="4"/>
  <c r="G30" i="4"/>
  <c r="F30" i="4"/>
  <c r="L29" i="4"/>
  <c r="K29" i="4"/>
  <c r="G29" i="4"/>
  <c r="F29" i="4"/>
  <c r="I28" i="4"/>
  <c r="H28" i="4"/>
  <c r="E28" i="4"/>
  <c r="D28" i="4"/>
  <c r="F28" i="4" s="1"/>
  <c r="C28" i="4"/>
  <c r="L25" i="4"/>
  <c r="K25" i="4"/>
  <c r="G25" i="4"/>
  <c r="F25" i="4"/>
  <c r="I24" i="4"/>
  <c r="H24" i="4"/>
  <c r="E24" i="4"/>
  <c r="D24" i="4"/>
  <c r="F24" i="4" s="1"/>
  <c r="C24" i="4"/>
  <c r="L21" i="4"/>
  <c r="K21" i="4"/>
  <c r="G21" i="4"/>
  <c r="F21" i="4"/>
  <c r="I20" i="4"/>
  <c r="H20" i="4"/>
  <c r="E20" i="4"/>
  <c r="G20" i="4" s="1"/>
  <c r="D20" i="4"/>
  <c r="F20" i="4" s="1"/>
  <c r="C20" i="4"/>
  <c r="L18" i="4"/>
  <c r="K18" i="4"/>
  <c r="G18" i="4"/>
  <c r="F18" i="4"/>
  <c r="L17" i="4"/>
  <c r="K17" i="4"/>
  <c r="G17" i="4"/>
  <c r="F17" i="4"/>
  <c r="I16" i="4"/>
  <c r="H16" i="4"/>
  <c r="E16" i="4"/>
  <c r="G16" i="4" s="1"/>
  <c r="D16" i="4"/>
  <c r="F16" i="4" s="1"/>
  <c r="C16" i="4"/>
  <c r="L53" i="3"/>
  <c r="K53" i="3"/>
  <c r="G53" i="3"/>
  <c r="F53" i="3"/>
  <c r="L52" i="3"/>
  <c r="K52" i="3"/>
  <c r="G52" i="3"/>
  <c r="F52" i="3"/>
  <c r="I51" i="3"/>
  <c r="H51" i="3"/>
  <c r="H55" i="3" s="1"/>
  <c r="E51" i="3"/>
  <c r="D51" i="3"/>
  <c r="C51" i="3"/>
  <c r="C55" i="3" s="1"/>
  <c r="L49" i="3"/>
  <c r="K49" i="3"/>
  <c r="G49" i="3"/>
  <c r="F49" i="3"/>
  <c r="L48" i="3"/>
  <c r="K48" i="3"/>
  <c r="G48" i="3"/>
  <c r="F48" i="3"/>
  <c r="I47" i="3"/>
  <c r="H47" i="3"/>
  <c r="E47" i="3"/>
  <c r="G47" i="3" s="1"/>
  <c r="D47" i="3"/>
  <c r="F47" i="3" s="1"/>
  <c r="C47" i="3"/>
  <c r="L45" i="3"/>
  <c r="K45" i="3"/>
  <c r="G45" i="3"/>
  <c r="F45" i="3"/>
  <c r="L44" i="3"/>
  <c r="K44" i="3"/>
  <c r="G44" i="3"/>
  <c r="F44" i="3"/>
  <c r="I43" i="3"/>
  <c r="H43" i="3"/>
  <c r="E43" i="3"/>
  <c r="G43" i="3" s="1"/>
  <c r="D43" i="3"/>
  <c r="F43" i="3" s="1"/>
  <c r="C43" i="3"/>
  <c r="I41" i="3"/>
  <c r="H41" i="3"/>
  <c r="H57" i="3" s="1"/>
  <c r="E41" i="3"/>
  <c r="D41" i="3"/>
  <c r="C41" i="3"/>
  <c r="C57" i="3" s="1"/>
  <c r="I40" i="3"/>
  <c r="H40" i="3"/>
  <c r="H56" i="3" s="1"/>
  <c r="E40" i="3"/>
  <c r="D40" i="3"/>
  <c r="C40" i="3"/>
  <c r="C56" i="3" s="1"/>
  <c r="I39" i="3"/>
  <c r="H39" i="3"/>
  <c r="E39" i="3"/>
  <c r="G39" i="3" s="1"/>
  <c r="D39" i="3"/>
  <c r="F39" i="3" s="1"/>
  <c r="C39" i="3"/>
  <c r="L37" i="3"/>
  <c r="K37" i="3"/>
  <c r="G37" i="3"/>
  <c r="F37" i="3"/>
  <c r="L36" i="3"/>
  <c r="K36" i="3"/>
  <c r="G36" i="3"/>
  <c r="F36" i="3"/>
  <c r="I35" i="3"/>
  <c r="H35" i="3"/>
  <c r="E35" i="3"/>
  <c r="G35" i="3" s="1"/>
  <c r="D35" i="3"/>
  <c r="F35" i="3" s="1"/>
  <c r="C35" i="3"/>
  <c r="L33" i="3"/>
  <c r="K33" i="3"/>
  <c r="G33" i="3"/>
  <c r="F33" i="3"/>
  <c r="L32" i="3"/>
  <c r="K32" i="3"/>
  <c r="G32" i="3"/>
  <c r="F32" i="3"/>
  <c r="I31" i="3"/>
  <c r="H31" i="3"/>
  <c r="E31" i="3"/>
  <c r="G31" i="3" s="1"/>
  <c r="D31" i="3"/>
  <c r="F31" i="3" s="1"/>
  <c r="C31" i="3"/>
  <c r="I29" i="3"/>
  <c r="H29" i="3"/>
  <c r="E29" i="3"/>
  <c r="G29" i="3" s="1"/>
  <c r="D29" i="3"/>
  <c r="F29" i="3" s="1"/>
  <c r="C29" i="3"/>
  <c r="I28" i="3"/>
  <c r="H28" i="3"/>
  <c r="E28" i="3"/>
  <c r="G28" i="3" s="1"/>
  <c r="D28" i="3"/>
  <c r="F28" i="3" s="1"/>
  <c r="C28" i="3"/>
  <c r="I27" i="3"/>
  <c r="H27" i="3"/>
  <c r="E27" i="3"/>
  <c r="G27" i="3" s="1"/>
  <c r="D27" i="3"/>
  <c r="F27" i="3" s="1"/>
  <c r="C27" i="3"/>
  <c r="L24" i="3"/>
  <c r="K24" i="3"/>
  <c r="G24" i="3"/>
  <c r="F24" i="3"/>
  <c r="I23" i="3"/>
  <c r="H23" i="3"/>
  <c r="E23" i="3"/>
  <c r="G23" i="3" s="1"/>
  <c r="D23" i="3"/>
  <c r="F23" i="3" s="1"/>
  <c r="C23" i="3"/>
  <c r="L20" i="3"/>
  <c r="K20" i="3"/>
  <c r="G20" i="3"/>
  <c r="F20" i="3"/>
  <c r="I19" i="3"/>
  <c r="H19" i="3"/>
  <c r="E19" i="3"/>
  <c r="G19" i="3" s="1"/>
  <c r="D19" i="3"/>
  <c r="F19" i="3" s="1"/>
  <c r="C19" i="3"/>
  <c r="L17" i="3"/>
  <c r="K17" i="3"/>
  <c r="G17" i="3"/>
  <c r="F17" i="3"/>
  <c r="L16" i="3"/>
  <c r="K16" i="3"/>
  <c r="G16" i="3"/>
  <c r="F16" i="3"/>
  <c r="I15" i="3"/>
  <c r="H15" i="3"/>
  <c r="E15" i="3"/>
  <c r="G15" i="3" s="1"/>
  <c r="D15" i="3"/>
  <c r="F15" i="3" s="1"/>
  <c r="C15" i="3"/>
  <c r="E51" i="2"/>
  <c r="G51" i="2" s="1"/>
  <c r="D51" i="2"/>
  <c r="F51" i="2" s="1"/>
  <c r="C51" i="2"/>
  <c r="E50" i="2"/>
  <c r="D50" i="2"/>
  <c r="C50" i="2"/>
  <c r="E48" i="2"/>
  <c r="D48" i="2"/>
  <c r="C48" i="2"/>
  <c r="E47" i="2"/>
  <c r="D47" i="2"/>
  <c r="C47" i="2"/>
  <c r="G45" i="2"/>
  <c r="F45" i="2"/>
  <c r="G44" i="2"/>
  <c r="F44" i="2"/>
  <c r="E41" i="2"/>
  <c r="D41" i="2"/>
  <c r="C41" i="2"/>
  <c r="E40" i="2"/>
  <c r="D40" i="2"/>
  <c r="C40" i="2"/>
  <c r="G38" i="2"/>
  <c r="F38" i="2"/>
  <c r="G37" i="2"/>
  <c r="F37" i="2"/>
  <c r="E34" i="2"/>
  <c r="D34" i="2"/>
  <c r="C34" i="2"/>
  <c r="E33" i="2"/>
  <c r="D33" i="2"/>
  <c r="C33" i="2"/>
  <c r="G31" i="2"/>
  <c r="F31" i="2"/>
  <c r="G30" i="2"/>
  <c r="F30" i="2"/>
  <c r="E27" i="2"/>
  <c r="D27" i="2"/>
  <c r="C27" i="2"/>
  <c r="E26" i="2"/>
  <c r="D26" i="2"/>
  <c r="C26" i="2"/>
  <c r="G24" i="2"/>
  <c r="F24" i="2"/>
  <c r="G23" i="2"/>
  <c r="F23" i="2"/>
  <c r="E20" i="2"/>
  <c r="D20" i="2"/>
  <c r="C20" i="2"/>
  <c r="E19" i="2"/>
  <c r="D19" i="2"/>
  <c r="C19" i="2"/>
  <c r="G17" i="2"/>
  <c r="F17" i="2"/>
  <c r="G16" i="2"/>
  <c r="F16" i="2"/>
  <c r="G21" i="1" l="1"/>
  <c r="F21" i="1"/>
  <c r="G20" i="1"/>
  <c r="E24" i="1"/>
  <c r="E23" i="1"/>
  <c r="D23" i="1"/>
  <c r="D24" i="1"/>
  <c r="F20" i="1"/>
  <c r="C24" i="1"/>
  <c r="C23" i="1"/>
  <c r="L42" i="4"/>
  <c r="K42" i="4"/>
  <c r="L41" i="4"/>
  <c r="K41" i="4"/>
  <c r="G28" i="4"/>
  <c r="C40" i="4"/>
  <c r="G24" i="4"/>
  <c r="G32" i="4"/>
  <c r="H40" i="4"/>
  <c r="G42" i="4"/>
  <c r="F48" i="4"/>
  <c r="F52" i="4"/>
  <c r="F42" i="4"/>
  <c r="E48" i="4"/>
  <c r="E52" i="4"/>
  <c r="D52" i="4"/>
  <c r="D48" i="4"/>
  <c r="F47" i="4"/>
  <c r="F51" i="4"/>
  <c r="G41" i="4"/>
  <c r="F41" i="4"/>
  <c r="E47" i="4"/>
  <c r="E51" i="4"/>
  <c r="D47" i="4"/>
  <c r="D51" i="4"/>
  <c r="I40" i="4"/>
  <c r="K36" i="4"/>
  <c r="L36" i="4"/>
  <c r="E40" i="4"/>
  <c r="G36" i="4"/>
  <c r="D40" i="4"/>
  <c r="F36" i="4"/>
  <c r="D46" i="4"/>
  <c r="D50" i="4"/>
  <c r="K32" i="4"/>
  <c r="L32" i="4"/>
  <c r="L28" i="4"/>
  <c r="K28" i="4"/>
  <c r="K24" i="4"/>
  <c r="L24" i="4"/>
  <c r="K20" i="4"/>
  <c r="L20" i="4"/>
  <c r="L16" i="4"/>
  <c r="K16" i="4"/>
  <c r="K51" i="3"/>
  <c r="I55" i="3"/>
  <c r="L51" i="3"/>
  <c r="G51" i="3"/>
  <c r="E55" i="3"/>
  <c r="F51" i="3"/>
  <c r="D55" i="3"/>
  <c r="D61" i="3"/>
  <c r="D65" i="3"/>
  <c r="L47" i="3"/>
  <c r="K47" i="3"/>
  <c r="K43" i="3"/>
  <c r="L43" i="3"/>
  <c r="K41" i="3"/>
  <c r="L41" i="3"/>
  <c r="I57" i="3"/>
  <c r="E57" i="3"/>
  <c r="G41" i="3"/>
  <c r="F41" i="3"/>
  <c r="D57" i="3"/>
  <c r="D63" i="3"/>
  <c r="D67" i="3"/>
  <c r="L40" i="3"/>
  <c r="I56" i="3"/>
  <c r="K40" i="3"/>
  <c r="E56" i="3"/>
  <c r="G40" i="3"/>
  <c r="F40" i="3"/>
  <c r="D56" i="3"/>
  <c r="D62" i="3"/>
  <c r="D66" i="3"/>
  <c r="L39" i="3"/>
  <c r="K39" i="3"/>
  <c r="L35" i="3"/>
  <c r="K35" i="3"/>
  <c r="L31" i="3"/>
  <c r="K31" i="3"/>
  <c r="L29" i="3"/>
  <c r="K29" i="3"/>
  <c r="L28" i="3"/>
  <c r="K28" i="3"/>
  <c r="L27" i="3"/>
  <c r="K27" i="3"/>
  <c r="L23" i="3"/>
  <c r="K23" i="3"/>
  <c r="K19" i="3"/>
  <c r="L19" i="3"/>
  <c r="K15" i="3"/>
  <c r="L15" i="3"/>
  <c r="E53" i="2"/>
  <c r="G50" i="2"/>
  <c r="E54" i="2"/>
  <c r="D53" i="2"/>
  <c r="D54" i="2"/>
  <c r="F50" i="2"/>
  <c r="C53" i="2"/>
  <c r="C54" i="2"/>
  <c r="L40" i="4" l="1"/>
  <c r="K40" i="4"/>
  <c r="F46" i="4"/>
  <c r="G40" i="4"/>
  <c r="F50" i="4"/>
  <c r="E46" i="4"/>
  <c r="E50" i="4"/>
  <c r="F40" i="4"/>
  <c r="K55" i="3"/>
  <c r="L55" i="3"/>
  <c r="G55" i="3"/>
  <c r="F61" i="3"/>
  <c r="F65" i="3"/>
  <c r="F55" i="3"/>
  <c r="E61" i="3"/>
  <c r="E65" i="3"/>
  <c r="K57" i="3"/>
  <c r="L57" i="3"/>
  <c r="G57" i="3"/>
  <c r="F63" i="3"/>
  <c r="F67" i="3"/>
  <c r="F57" i="3"/>
  <c r="E63" i="3"/>
  <c r="E67" i="3"/>
  <c r="K56" i="3"/>
  <c r="L56" i="3"/>
  <c r="G56" i="3"/>
  <c r="F62" i="3"/>
  <c r="F66" i="3"/>
  <c r="F56" i="3"/>
  <c r="E62" i="3"/>
  <c r="E66" i="3"/>
  <c r="G53" i="2"/>
  <c r="F53" i="2"/>
</calcChain>
</file>

<file path=xl/sharedStrings.xml><?xml version="1.0" encoding="utf-8"?>
<sst xmlns="http://schemas.openxmlformats.org/spreadsheetml/2006/main" count="190" uniqueCount="71">
  <si>
    <t>BALANCE COMMERCIALE</t>
  </si>
  <si>
    <t>GROUPES DE PRODUITS</t>
  </si>
  <si>
    <t>Année</t>
  </si>
  <si>
    <t>Var : en %</t>
  </si>
  <si>
    <t>2024/2023</t>
  </si>
  <si>
    <t>2025/2024</t>
  </si>
  <si>
    <t>ALIMENTATION</t>
  </si>
  <si>
    <t>EXPORT</t>
  </si>
  <si>
    <t>IMPORT</t>
  </si>
  <si>
    <t>SOLDE</t>
  </si>
  <si>
    <t>TX DE COUVERTURE en %</t>
  </si>
  <si>
    <t>MAT.1ére &amp; DEMI-PRODUITS</t>
  </si>
  <si>
    <t>BIENS D'EQUIPEMENT</t>
  </si>
  <si>
    <t>BIENS DE CONSOMMATION</t>
  </si>
  <si>
    <t>ENERGIE</t>
  </si>
  <si>
    <t>TOTAL DES EXPORTATIONS</t>
  </si>
  <si>
    <t>TOTAL DES IMPORTATIONS</t>
  </si>
  <si>
    <t>DEFICIT</t>
  </si>
  <si>
    <t xml:space="preserve">   TX DE COUVERTURE en %</t>
  </si>
  <si>
    <t xml:space="preserve"> </t>
  </si>
  <si>
    <t>COMMERCE EXTERIEUR SELON LE REGIME ET LE GROUPEMENT SECTORIEL D'ACTIVITE</t>
  </si>
  <si>
    <t xml:space="preserve">  Année 2 0 2 5</t>
  </si>
  <si>
    <t>Produits</t>
  </si>
  <si>
    <t>Exportations</t>
  </si>
  <si>
    <t>Importations</t>
  </si>
  <si>
    <t>Valeurs en MD</t>
  </si>
  <si>
    <t>Variation</t>
  </si>
  <si>
    <t>Année 2023</t>
  </si>
  <si>
    <t>Année 2024</t>
  </si>
  <si>
    <t>Année 2025</t>
  </si>
  <si>
    <t>Agriculture et Ind. Agro. Alim.</t>
  </si>
  <si>
    <t>régime général</t>
  </si>
  <si>
    <t>régime off shore</t>
  </si>
  <si>
    <t>Energie et Lubrifiants</t>
  </si>
  <si>
    <t>Mines, Phosphates et Derivés</t>
  </si>
  <si>
    <t>Textiles, Habillements et cuirs</t>
  </si>
  <si>
    <t xml:space="preserve">       Textiles, Habillements </t>
  </si>
  <si>
    <t xml:space="preserve">       Cuirs et Chaussures</t>
  </si>
  <si>
    <t>Industries Mécaniques et Elect.</t>
  </si>
  <si>
    <t xml:space="preserve">       Autres Industries Mécaniques</t>
  </si>
  <si>
    <t xml:space="preserve">       Industries Electriques</t>
  </si>
  <si>
    <t>Autres Industries Manufacturières</t>
  </si>
  <si>
    <t>Ensemble des Produits</t>
  </si>
  <si>
    <t>Solde commercial</t>
  </si>
  <si>
    <t>Taux de couverture</t>
  </si>
  <si>
    <t>COMMERCE EXTERIEUR SELON LE REGIME ET LE TYPE D'UTILISATION</t>
  </si>
  <si>
    <t>Année 2 0 2 5</t>
  </si>
  <si>
    <t xml:space="preserve">          Variation</t>
  </si>
  <si>
    <t>Année 23</t>
  </si>
  <si>
    <t>Année 24</t>
  </si>
  <si>
    <t>Année 25</t>
  </si>
  <si>
    <t xml:space="preserve"> 24/23</t>
  </si>
  <si>
    <t xml:space="preserve"> 25/24</t>
  </si>
  <si>
    <t>Produits Agric.et.Alimen.de base</t>
  </si>
  <si>
    <t>Produits Energétiques</t>
  </si>
  <si>
    <t>-</t>
  </si>
  <si>
    <t>Produits Miniers et Phosphatés</t>
  </si>
  <si>
    <t>Autres Produits Intermédiaires</t>
  </si>
  <si>
    <t>Produits  d'Equipement</t>
  </si>
  <si>
    <t>Autres Produits de Consommation</t>
  </si>
  <si>
    <t>COMMERCE EXTERIEUR</t>
  </si>
  <si>
    <t>***</t>
  </si>
  <si>
    <t xml:space="preserve">BALANCE COMMERCIALE </t>
  </si>
  <si>
    <t>ENSEMBLE</t>
  </si>
  <si>
    <t>Valeur en MD</t>
  </si>
  <si>
    <t>Variations en %</t>
  </si>
  <si>
    <t>Solde</t>
  </si>
  <si>
    <t>Taux de Couverture</t>
  </si>
  <si>
    <t xml:space="preserve">BALANCE PAR REGIME </t>
  </si>
  <si>
    <t>REGIME GENERAL</t>
  </si>
  <si>
    <t>REGIME OFF SHORE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</si>
</sst>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0.0%"/>
    <numFmt numFmtId="166" formatCode="0.0000000_ ;[Red]\-0.0000000\ "/>
    <numFmt numFmtId="167" formatCode="0.0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sz val="11"/>
      <name val="MS Sans Serif"/>
      <family val="2"/>
    </font>
    <font>
      <sz val="14"/>
      <name val="Times New Roman"/>
      <family val="1"/>
    </font>
    <font>
      <b/>
      <sz val="11"/>
      <color indexed="10"/>
      <name val="Times New Roman"/>
      <family val="1"/>
    </font>
    <font>
      <sz val="12"/>
      <name val="MS Sans Serif"/>
      <family val="2"/>
    </font>
    <font>
      <i/>
      <sz val="13"/>
      <name val="MS Sans Serif"/>
      <family val="2"/>
    </font>
    <font>
      <b/>
      <u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gray125">
        <fgColor indexed="13"/>
        <bgColor indexed="9"/>
      </patternFill>
    </fill>
    <fill>
      <patternFill patternType="gray06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1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Continuous"/>
    </xf>
    <xf numFmtId="0" fontId="4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5" fontId="3" fillId="2" borderId="0" xfId="2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5" fontId="4" fillId="2" borderId="0" xfId="2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5" fontId="4" fillId="2" borderId="2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7" xfId="0" applyFont="1" applyBorder="1"/>
    <xf numFmtId="0" fontId="8" fillId="0" borderId="0" xfId="0" applyFont="1" applyAlignment="1">
      <alignment horizontal="centerContinuous" vertical="center"/>
    </xf>
    <xf numFmtId="0" fontId="8" fillId="0" borderId="8" xfId="0" applyFont="1" applyBorder="1" applyAlignment="1">
      <alignment horizontal="centerContinuous" vertical="center"/>
    </xf>
    <xf numFmtId="0" fontId="0" fillId="0" borderId="10" xfId="0" applyBorder="1"/>
    <xf numFmtId="17" fontId="8" fillId="0" borderId="11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" fontId="8" fillId="0" borderId="0" xfId="0" applyNumberFormat="1" applyFont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7" xfId="0" applyFont="1" applyBorder="1" applyAlignment="1">
      <alignment vertical="center"/>
    </xf>
    <xf numFmtId="164" fontId="9" fillId="0" borderId="0" xfId="0" applyNumberFormat="1" applyFont="1" applyAlignment="1">
      <alignment horizontal="center"/>
    </xf>
    <xf numFmtId="165" fontId="9" fillId="0" borderId="0" xfId="2" applyNumberFormat="1" applyFont="1" applyBorder="1" applyAlignment="1">
      <alignment horizontal="center"/>
    </xf>
    <xf numFmtId="165" fontId="9" fillId="0" borderId="8" xfId="2" applyNumberFormat="1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165" fontId="10" fillId="0" borderId="0" xfId="2" applyNumberFormat="1" applyFont="1" applyBorder="1" applyAlignment="1">
      <alignment horizontal="center"/>
    </xf>
    <xf numFmtId="165" fontId="10" fillId="0" borderId="8" xfId="2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 vertical="center"/>
    </xf>
    <xf numFmtId="9" fontId="9" fillId="0" borderId="8" xfId="2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2" fillId="0" borderId="10" xfId="0" applyFont="1" applyBorder="1"/>
    <xf numFmtId="0" fontId="12" fillId="0" borderId="2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17" fontId="8" fillId="0" borderId="3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6" fontId="0" fillId="0" borderId="0" xfId="0" applyNumberFormat="1"/>
    <xf numFmtId="0" fontId="13" fillId="0" borderId="0" xfId="0" applyFont="1" applyAlignment="1">
      <alignment horizontal="center"/>
    </xf>
    <xf numFmtId="164" fontId="11" fillId="0" borderId="0" xfId="0" applyNumberFormat="1" applyFont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0" fontId="13" fillId="0" borderId="0" xfId="0" applyFont="1"/>
    <xf numFmtId="164" fontId="0" fillId="0" borderId="0" xfId="0" applyNumberFormat="1"/>
    <xf numFmtId="0" fontId="7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9" fillId="0" borderId="0" xfId="0" applyFont="1" applyAlignment="1" applyProtection="1">
      <alignment horizontal="centerContinuous"/>
      <protection locked="0"/>
    </xf>
    <xf numFmtId="0" fontId="7" fillId="0" borderId="0" xfId="0" applyFont="1"/>
    <xf numFmtId="0" fontId="3" fillId="0" borderId="0" xfId="0" applyFont="1" applyAlignment="1">
      <alignment horizontal="centerContinuous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Continuous" vertical="center"/>
    </xf>
    <xf numFmtId="0" fontId="12" fillId="0" borderId="4" xfId="0" applyFont="1" applyBorder="1" applyAlignment="1">
      <alignment horizontal="centerContinuous" vertical="center"/>
    </xf>
    <xf numFmtId="0" fontId="12" fillId="0" borderId="5" xfId="0" applyFont="1" applyBorder="1" applyAlignment="1">
      <alignment horizontal="centerContinuous" vertical="center"/>
    </xf>
    <xf numFmtId="0" fontId="13" fillId="0" borderId="5" xfId="0" applyFont="1" applyBorder="1" applyAlignment="1">
      <alignment horizontal="centerContinuous" vertical="center"/>
    </xf>
    <xf numFmtId="0" fontId="12" fillId="0" borderId="7" xfId="0" applyFont="1" applyBorder="1"/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centerContinuous" vertical="center"/>
    </xf>
    <xf numFmtId="0" fontId="9" fillId="0" borderId="8" xfId="0" applyFont="1" applyBorder="1" applyAlignment="1">
      <alignment horizontal="left" vertical="center"/>
    </xf>
    <xf numFmtId="17" fontId="9" fillId="0" borderId="2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17" fontId="8" fillId="0" borderId="17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165" fontId="9" fillId="0" borderId="0" xfId="2" applyNumberFormat="1" applyFont="1" applyBorder="1" applyAlignment="1">
      <alignment horizontal="center" vertical="center"/>
    </xf>
    <xf numFmtId="165" fontId="9" fillId="0" borderId="8" xfId="2" applyNumberFormat="1" applyFont="1" applyBorder="1" applyAlignment="1">
      <alignment horizontal="center" vertical="center"/>
    </xf>
    <xf numFmtId="165" fontId="11" fillId="0" borderId="0" xfId="2" applyNumberFormat="1" applyFont="1" applyBorder="1" applyAlignment="1">
      <alignment horizontal="center" vertical="center"/>
    </xf>
    <xf numFmtId="165" fontId="11" fillId="0" borderId="8" xfId="2" applyNumberFormat="1" applyFont="1" applyBorder="1" applyAlignment="1">
      <alignment horizontal="center" vertical="center"/>
    </xf>
    <xf numFmtId="17" fontId="9" fillId="0" borderId="0" xfId="0" applyNumberFormat="1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7" fontId="9" fillId="0" borderId="8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5" fontId="11" fillId="0" borderId="2" xfId="2" applyNumberFormat="1" applyFont="1" applyBorder="1" applyAlignment="1">
      <alignment horizontal="center" vertical="center"/>
    </xf>
    <xf numFmtId="165" fontId="9" fillId="0" borderId="12" xfId="2" applyNumberFormat="1" applyFont="1" applyBorder="1" applyAlignment="1">
      <alignment horizontal="center" vertical="center"/>
    </xf>
    <xf numFmtId="165" fontId="11" fillId="0" borderId="12" xfId="2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5" fontId="5" fillId="0" borderId="0" xfId="2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7" fontId="8" fillId="0" borderId="2" xfId="0" applyNumberFormat="1" applyFont="1" applyBorder="1" applyAlignment="1">
      <alignment horizontal="center"/>
    </xf>
    <xf numFmtId="167" fontId="0" fillId="0" borderId="0" xfId="0" applyNumberFormat="1"/>
    <xf numFmtId="0" fontId="16" fillId="0" borderId="13" xfId="0" applyFont="1" applyBorder="1"/>
    <xf numFmtId="17" fontId="9" fillId="0" borderId="5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17" fillId="0" borderId="0" xfId="0" applyFont="1"/>
    <xf numFmtId="0" fontId="7" fillId="4" borderId="0" xfId="0" applyFont="1" applyFill="1" applyAlignment="1">
      <alignment horizontal="centerContinuous" vertical="center"/>
    </xf>
    <xf numFmtId="0" fontId="3" fillId="4" borderId="0" xfId="0" applyFont="1" applyFill="1" applyAlignment="1">
      <alignment horizontal="centerContinuous" vertical="center"/>
    </xf>
    <xf numFmtId="0" fontId="7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4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9" xfId="0" applyFont="1" applyBorder="1"/>
    <xf numFmtId="0" fontId="8" fillId="0" borderId="19" xfId="0" applyFont="1" applyBorder="1" applyAlignment="1">
      <alignment horizontal="centerContinuous"/>
    </xf>
    <xf numFmtId="0" fontId="3" fillId="0" borderId="19" xfId="0" applyFont="1" applyBorder="1" applyAlignment="1">
      <alignment horizontal="centerContinuous"/>
    </xf>
    <xf numFmtId="17" fontId="8" fillId="0" borderId="20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165" fontId="4" fillId="0" borderId="0" xfId="2" applyNumberFormat="1" applyFont="1" applyAlignment="1">
      <alignment horizontal="center"/>
    </xf>
    <xf numFmtId="164" fontId="3" fillId="0" borderId="0" xfId="0" applyNumberFormat="1" applyFont="1"/>
    <xf numFmtId="165" fontId="4" fillId="5" borderId="0" xfId="2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3" fillId="5" borderId="0" xfId="0" applyFont="1" applyFill="1"/>
    <xf numFmtId="9" fontId="3" fillId="0" borderId="0" xfId="0" applyNumberFormat="1" applyFont="1"/>
    <xf numFmtId="0" fontId="4" fillId="0" borderId="0" xfId="0" applyFont="1"/>
    <xf numFmtId="0" fontId="3" fillId="0" borderId="2" xfId="0" applyFont="1" applyBorder="1"/>
    <xf numFmtId="49" fontId="7" fillId="0" borderId="6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43" fontId="7" fillId="0" borderId="0" xfId="1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123825</xdr:rowOff>
    </xdr:from>
    <xdr:to>
      <xdr:col>2</xdr:col>
      <xdr:colOff>828675</xdr:colOff>
      <xdr:row>5</xdr:row>
      <xdr:rowOff>160020</xdr:rowOff>
    </xdr:to>
    <xdr:sp macro="" textlink="">
      <xdr:nvSpPr>
        <xdr:cNvPr id="2" name="Texte 1">
          <a:extLst>
            <a:ext uri="{FF2B5EF4-FFF2-40B4-BE49-F238E27FC236}">
              <a16:creationId xmlns:a16="http://schemas.microsoft.com/office/drawing/2014/main" id="{B7C4E544-C148-4D4A-AE3A-A1BEE2456D5B}"/>
            </a:ext>
          </a:extLst>
        </xdr:cNvPr>
        <xdr:cNvSpPr>
          <a:spLocks noChangeArrowheads="1"/>
        </xdr:cNvSpPr>
      </xdr:nvSpPr>
      <xdr:spPr bwMode="auto">
        <a:xfrm>
          <a:off x="495300" y="123825"/>
          <a:ext cx="2571750" cy="1007745"/>
        </a:xfrm>
        <a:prstGeom prst="roundRect">
          <a:avLst>
            <a:gd name="adj" fmla="val 28009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</a:t>
          </a:r>
        </a:p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Times New Roman"/>
              <a:cs typeface="Times New Roman"/>
            </a:rPr>
            <a:t>****</a:t>
          </a:r>
        </a:p>
        <a:p>
          <a:pPr algn="ctr" rtl="0" eaLnBrk="1" fontAlgn="auto" latinLnBrk="0" hangingPunct="1"/>
          <a:r>
            <a:rPr lang="fr-FR" sz="900" b="1" i="1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MINISTERE  DE  L'ECONOMIE  ET </a:t>
          </a:r>
        </a:p>
        <a:p>
          <a:pPr algn="ctr" rtl="0" eaLnBrk="1" fontAlgn="auto" latinLnBrk="0" hangingPunct="1"/>
          <a:r>
            <a:rPr lang="fr-FR" sz="900" b="1" i="1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 LA PLANIFICATION</a:t>
          </a:r>
        </a:p>
        <a:p>
          <a:pPr algn="ctr" rtl="0">
            <a:defRPr sz="1000"/>
          </a:pPr>
          <a:endParaRPr lang="fr-FR" sz="900" b="1" i="1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Times New Roman"/>
              <a:cs typeface="Times New Roman"/>
            </a:rPr>
            <a:t>INSTITUT NATIONAL DE LA STATISTIQUE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83822</xdr:rowOff>
    </xdr:from>
    <xdr:to>
      <xdr:col>3</xdr:col>
      <xdr:colOff>28575</xdr:colOff>
      <xdr:row>6</xdr:row>
      <xdr:rowOff>38100</xdr:rowOff>
    </xdr:to>
    <xdr:sp macro="" textlink="">
      <xdr:nvSpPr>
        <xdr:cNvPr id="2" name="Texte 2">
          <a:extLst>
            <a:ext uri="{FF2B5EF4-FFF2-40B4-BE49-F238E27FC236}">
              <a16:creationId xmlns:a16="http://schemas.microsoft.com/office/drawing/2014/main" id="{2F1D8AE4-0DC4-4AC7-A398-8AD2FEC98E9D}"/>
            </a:ext>
          </a:extLst>
        </xdr:cNvPr>
        <xdr:cNvSpPr>
          <a:spLocks noChangeArrowheads="1"/>
        </xdr:cNvSpPr>
      </xdr:nvSpPr>
      <xdr:spPr bwMode="auto">
        <a:xfrm>
          <a:off x="419100" y="274322"/>
          <a:ext cx="2647950" cy="90677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fr-FR" sz="800" b="1" i="1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</a:t>
          </a:r>
        </a:p>
        <a:p>
          <a:pPr algn="ctr" rtl="0">
            <a:defRPr sz="1000"/>
          </a:pPr>
          <a:endParaRPr lang="fr-FR" sz="800" b="1" i="1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 eaLnBrk="1" fontAlgn="auto" latinLnBrk="0" hangingPunct="1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MINISTERE  DE  L'ECONOMIE  ET </a:t>
          </a:r>
        </a:p>
        <a:p>
          <a:pPr marL="0" indent="0" algn="ctr" rtl="0" eaLnBrk="1" fontAlgn="auto" latinLnBrk="0" hangingPunct="1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 LA PLANIFICATION</a:t>
          </a:r>
        </a:p>
        <a:p>
          <a:pPr algn="ctr" rtl="0">
            <a:defRPr sz="1000"/>
          </a:pPr>
          <a:endParaRPr lang="fr-FR" sz="800" b="1" i="1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INSTITUT NATIONAL DE lA STATISTIQUE</a:t>
          </a:r>
        </a:p>
        <a:p>
          <a:pPr algn="ctr" rtl="0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47626</xdr:rowOff>
    </xdr:from>
    <xdr:to>
      <xdr:col>2</xdr:col>
      <xdr:colOff>381000</xdr:colOff>
      <xdr:row>5</xdr:row>
      <xdr:rowOff>95250</xdr:rowOff>
    </xdr:to>
    <xdr:sp macro="" textlink="">
      <xdr:nvSpPr>
        <xdr:cNvPr id="2" name="Texte 1">
          <a:extLst>
            <a:ext uri="{FF2B5EF4-FFF2-40B4-BE49-F238E27FC236}">
              <a16:creationId xmlns:a16="http://schemas.microsoft.com/office/drawing/2014/main" id="{BD14B31F-C23A-4732-9ADC-C6AE30AA453C}"/>
            </a:ext>
          </a:extLst>
        </xdr:cNvPr>
        <xdr:cNvSpPr txBox="1">
          <a:spLocks noChangeArrowheads="1"/>
        </xdr:cNvSpPr>
      </xdr:nvSpPr>
      <xdr:spPr bwMode="auto">
        <a:xfrm>
          <a:off x="447675" y="238126"/>
          <a:ext cx="2390775" cy="8096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</a:t>
          </a:r>
        </a:p>
        <a:p>
          <a:pPr algn="ctr" rtl="0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 eaLnBrk="1" fontAlgn="auto" latinLnBrk="0" hangingPunct="1"/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MINISTERE  DE  L'ECONOMIE  ET </a:t>
          </a:r>
        </a:p>
        <a:p>
          <a:pPr algn="ctr" rtl="0" eaLnBrk="1" fontAlgn="auto" latinLnBrk="0" hangingPunct="1"/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  LA  PLANIFICATION</a:t>
          </a:r>
        </a:p>
        <a:p>
          <a:pPr algn="ctr" rtl="0" eaLnBrk="1" fontAlgn="auto" latinLnBrk="0" hangingPunct="1"/>
          <a:endParaRPr lang="fr-FR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INSTITUT NATIONAL DE LA STATISTIQUE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89535</xdr:colOff>
      <xdr:row>1</xdr:row>
      <xdr:rowOff>127636</xdr:rowOff>
    </xdr:from>
    <xdr:to>
      <xdr:col>2</xdr:col>
      <xdr:colOff>428625</xdr:colOff>
      <xdr:row>6</xdr:row>
      <xdr:rowOff>47626</xdr:rowOff>
    </xdr:to>
    <xdr:sp macro="" textlink="">
      <xdr:nvSpPr>
        <xdr:cNvPr id="2" name="Texte 1">
          <a:extLst>
            <a:ext uri="{FF2B5EF4-FFF2-40B4-BE49-F238E27FC236}">
              <a16:creationId xmlns:a16="http://schemas.microsoft.com/office/drawing/2014/main" id="{F57F78C7-5B0A-458D-9515-2B9A3329BAE5}"/>
            </a:ext>
          </a:extLst>
        </xdr:cNvPr>
        <xdr:cNvSpPr txBox="1">
          <a:spLocks noChangeArrowheads="1"/>
        </xdr:cNvSpPr>
      </xdr:nvSpPr>
      <xdr:spPr bwMode="auto">
        <a:xfrm>
          <a:off x="337185" y="318136"/>
          <a:ext cx="2348865" cy="87249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</a:t>
          </a:r>
        </a:p>
        <a:p>
          <a:pPr algn="ctr" rtl="0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 eaLnBrk="1" fontAlgn="auto" latinLnBrk="0" hangingPunct="1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MINISTERE  DE  L'ECONOMIE  ET </a:t>
          </a:r>
        </a:p>
        <a:p>
          <a:pPr marL="0" indent="0" algn="ctr" rtl="0" eaLnBrk="1" fontAlgn="auto" latinLnBrk="0" hangingPunct="1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 LA PLANIFICATION</a:t>
          </a:r>
        </a:p>
        <a:p>
          <a:pPr algn="ctr" rtl="0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INSTITUT NATIONAL DE LA STATISTIQUE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G51"/>
  <sheetViews>
    <sheetView tabSelected="1" workbookViewId="0">
      <selection activeCell="B8" sqref="B8"/>
    </sheetView>
  </sheetViews>
  <sheetFormatPr baseColWidth="10" defaultColWidth="9.140625" defaultRowHeight="15" x14ac:dyDescent="0.25"/>
  <cols>
    <col min="1" max="1" width="6" customWidth="1"/>
    <col min="2" max="2" width="27.5703125" customWidth="1"/>
    <col min="3" max="5" width="13.42578125" customWidth="1"/>
    <col min="6" max="7" width="12" customWidth="1"/>
  </cols>
  <sheetData>
    <row r="4" spans="2:7" ht="15.75" x14ac:dyDescent="0.25">
      <c r="F4" s="118"/>
    </row>
    <row r="5" spans="2:7" ht="15.75" x14ac:dyDescent="0.25">
      <c r="F5" s="118"/>
    </row>
    <row r="6" spans="2:7" ht="15.75" x14ac:dyDescent="0.25">
      <c r="F6" s="118"/>
    </row>
    <row r="7" spans="2:7" ht="15.75" x14ac:dyDescent="0.25">
      <c r="F7" s="118"/>
    </row>
    <row r="8" spans="2:7" ht="15.75" x14ac:dyDescent="0.25">
      <c r="B8" s="119" t="s">
        <v>60</v>
      </c>
      <c r="C8" s="119"/>
      <c r="D8" s="119"/>
      <c r="E8" s="120"/>
      <c r="F8" s="120"/>
      <c r="G8" s="120"/>
    </row>
    <row r="9" spans="2:7" ht="18.75" x14ac:dyDescent="0.3">
      <c r="B9" s="121" t="s">
        <v>61</v>
      </c>
      <c r="C9" s="75"/>
      <c r="D9" s="122"/>
      <c r="E9" s="73"/>
      <c r="F9" s="123"/>
      <c r="G9" s="73"/>
    </row>
    <row r="10" spans="2:7" ht="16.5" thickBot="1" x14ac:dyDescent="0.3">
      <c r="B10" s="121"/>
      <c r="C10" s="121"/>
      <c r="D10" s="121"/>
      <c r="E10" s="73"/>
      <c r="F10" s="118"/>
      <c r="G10" s="73"/>
    </row>
    <row r="11" spans="2:7" ht="16.5" thickBot="1" x14ac:dyDescent="0.3">
      <c r="B11" s="142" t="s">
        <v>21</v>
      </c>
      <c r="C11" s="143"/>
      <c r="D11" s="143"/>
      <c r="E11" s="143"/>
      <c r="F11" s="143"/>
      <c r="G11" s="144"/>
    </row>
    <row r="12" spans="2:7" ht="15.75" x14ac:dyDescent="0.25">
      <c r="B12" s="76"/>
      <c r="C12" s="76"/>
      <c r="D12" s="76"/>
      <c r="E12" s="124"/>
      <c r="F12" s="118"/>
      <c r="G12" s="124"/>
    </row>
    <row r="13" spans="2:7" x14ac:dyDescent="0.25">
      <c r="B13" s="76"/>
      <c r="C13" s="76"/>
      <c r="D13" s="76"/>
      <c r="E13" s="124"/>
      <c r="F13" s="124"/>
      <c r="G13" s="124"/>
    </row>
    <row r="14" spans="2:7" x14ac:dyDescent="0.25">
      <c r="B14" s="125" t="s">
        <v>62</v>
      </c>
      <c r="C14" s="126"/>
      <c r="D14" s="126"/>
      <c r="E14" s="73"/>
      <c r="F14" s="73"/>
      <c r="G14" s="73"/>
    </row>
    <row r="15" spans="2:7" x14ac:dyDescent="0.25">
      <c r="B15" s="19"/>
      <c r="C15" s="19"/>
      <c r="D15" s="19"/>
      <c r="E15" s="19"/>
      <c r="F15" s="19"/>
      <c r="G15" s="19"/>
    </row>
    <row r="16" spans="2:7" x14ac:dyDescent="0.25">
      <c r="B16" s="127" t="s">
        <v>63</v>
      </c>
      <c r="C16" s="19"/>
      <c r="D16" s="19"/>
      <c r="E16" s="19"/>
      <c r="F16" s="19"/>
      <c r="G16" s="19"/>
    </row>
    <row r="17" spans="2:7" ht="15.75" thickBot="1" x14ac:dyDescent="0.3">
      <c r="B17" s="128"/>
      <c r="C17" s="19"/>
      <c r="D17" s="19"/>
      <c r="E17" s="19"/>
      <c r="F17" s="19"/>
      <c r="G17" s="19"/>
    </row>
    <row r="18" spans="2:7" ht="16.5" thickTop="1" thickBot="1" x14ac:dyDescent="0.3">
      <c r="B18" s="129"/>
      <c r="C18" s="130" t="s">
        <v>64</v>
      </c>
      <c r="D18" s="130"/>
      <c r="E18" s="131"/>
      <c r="F18" s="130" t="s">
        <v>65</v>
      </c>
      <c r="G18" s="130"/>
    </row>
    <row r="19" spans="2:7" ht="15.75" thickTop="1" x14ac:dyDescent="0.25">
      <c r="B19" s="19"/>
      <c r="C19" s="132" t="s">
        <v>27</v>
      </c>
      <c r="D19" s="132" t="s">
        <v>28</v>
      </c>
      <c r="E19" s="132" t="s">
        <v>29</v>
      </c>
      <c r="F19" s="133" t="s">
        <v>4</v>
      </c>
      <c r="G19" s="133" t="s">
        <v>5</v>
      </c>
    </row>
    <row r="20" spans="2:7" x14ac:dyDescent="0.25">
      <c r="B20" s="128" t="s">
        <v>23</v>
      </c>
      <c r="C20" s="110">
        <f t="shared" ref="C20:E21" si="0">C36+C44</f>
        <v>62077.342129607998</v>
      </c>
      <c r="D20" s="110">
        <f t="shared" si="0"/>
        <v>62077.626171741002</v>
      </c>
      <c r="E20" s="110">
        <f t="shared" si="0"/>
        <v>63695.083598732992</v>
      </c>
      <c r="F20" s="134">
        <f>(D20-C20)/C20</f>
        <v>4.5756168556763589E-6</v>
      </c>
      <c r="G20" s="134">
        <f>(E20-D20)/D20</f>
        <v>2.6055400741600683E-2</v>
      </c>
    </row>
    <row r="21" spans="2:7" x14ac:dyDescent="0.25">
      <c r="B21" s="128" t="s">
        <v>24</v>
      </c>
      <c r="C21" s="110">
        <f t="shared" si="0"/>
        <v>79146.309686883993</v>
      </c>
      <c r="D21" s="110">
        <f t="shared" si="0"/>
        <v>81005.191573424003</v>
      </c>
      <c r="E21" s="110">
        <f t="shared" si="0"/>
        <v>85495.369436587993</v>
      </c>
      <c r="F21" s="134">
        <f>(D21-C21)/C21</f>
        <v>2.3486652680258333E-2</v>
      </c>
      <c r="G21" s="134">
        <f>(E21-D21)/D21</f>
        <v>5.5430741856761653E-2</v>
      </c>
    </row>
    <row r="22" spans="2:7" x14ac:dyDescent="0.25">
      <c r="B22" s="128"/>
      <c r="C22" s="19"/>
      <c r="D22" s="19"/>
      <c r="E22" s="19"/>
      <c r="F22" s="19"/>
      <c r="G22" s="19"/>
    </row>
    <row r="23" spans="2:7" x14ac:dyDescent="0.25">
      <c r="B23" s="128" t="s">
        <v>66</v>
      </c>
      <c r="C23" s="110">
        <f>C20-C21</f>
        <v>-17068.967557275995</v>
      </c>
      <c r="D23" s="110">
        <f>D20-D21</f>
        <v>-18927.565401683001</v>
      </c>
      <c r="E23" s="110">
        <f>E20-E21</f>
        <v>-21800.285837855001</v>
      </c>
      <c r="F23" s="135"/>
      <c r="G23" s="135"/>
    </row>
    <row r="24" spans="2:7" x14ac:dyDescent="0.25">
      <c r="B24" s="128" t="s">
        <v>67</v>
      </c>
      <c r="C24" s="136">
        <f>C20/C21</f>
        <v>0.78433653287432248</v>
      </c>
      <c r="D24" s="136">
        <f>D20/D21</f>
        <v>0.76634132906744812</v>
      </c>
      <c r="E24" s="136">
        <f>E20/E21</f>
        <v>0.74501208683559994</v>
      </c>
      <c r="F24" s="135"/>
      <c r="G24" s="135"/>
    </row>
    <row r="25" spans="2:7" x14ac:dyDescent="0.25">
      <c r="B25" s="128"/>
      <c r="C25" s="19"/>
      <c r="D25" s="19"/>
      <c r="E25" s="19"/>
      <c r="F25" s="19"/>
      <c r="G25" s="19"/>
    </row>
    <row r="26" spans="2:7" x14ac:dyDescent="0.25">
      <c r="B26" s="137"/>
      <c r="C26" s="138"/>
      <c r="D26" s="138"/>
      <c r="E26" s="138"/>
      <c r="F26" s="138"/>
      <c r="G26" s="138"/>
    </row>
    <row r="27" spans="2:7" x14ac:dyDescent="0.25">
      <c r="B27" s="137"/>
      <c r="C27" s="138"/>
      <c r="D27" s="138"/>
      <c r="E27" s="138"/>
      <c r="F27" s="138"/>
      <c r="G27" s="138"/>
    </row>
    <row r="28" spans="2:7" x14ac:dyDescent="0.25">
      <c r="B28" s="128"/>
      <c r="C28" s="19"/>
      <c r="D28" s="19"/>
      <c r="E28" s="19"/>
      <c r="F28" s="19"/>
      <c r="G28" s="19"/>
    </row>
    <row r="29" spans="2:7" x14ac:dyDescent="0.25">
      <c r="B29" s="125" t="s">
        <v>68</v>
      </c>
      <c r="C29" s="73"/>
      <c r="D29" s="73"/>
      <c r="E29" s="73"/>
      <c r="F29" s="73"/>
      <c r="G29" s="73"/>
    </row>
    <row r="30" spans="2:7" ht="15.75" thickBot="1" x14ac:dyDescent="0.3">
      <c r="B30" s="128"/>
      <c r="C30" s="19"/>
      <c r="D30" s="19"/>
      <c r="E30" s="19"/>
      <c r="F30" s="19"/>
      <c r="G30" s="19"/>
    </row>
    <row r="31" spans="2:7" ht="16.5" thickTop="1" thickBot="1" x14ac:dyDescent="0.3">
      <c r="B31" s="129"/>
      <c r="C31" s="130" t="s">
        <v>64</v>
      </c>
      <c r="D31" s="130"/>
      <c r="E31" s="130"/>
      <c r="F31" s="130" t="s">
        <v>65</v>
      </c>
      <c r="G31" s="130"/>
    </row>
    <row r="32" spans="2:7" ht="15.75" thickTop="1" x14ac:dyDescent="0.25">
      <c r="B32" s="19"/>
      <c r="C32" s="132" t="s">
        <v>27</v>
      </c>
      <c r="D32" s="132" t="s">
        <v>28</v>
      </c>
      <c r="E32" s="132" t="s">
        <v>29</v>
      </c>
      <c r="F32" s="133" t="s">
        <v>4</v>
      </c>
      <c r="G32" s="133" t="s">
        <v>5</v>
      </c>
    </row>
    <row r="33" spans="2:7" x14ac:dyDescent="0.25">
      <c r="B33" s="19"/>
      <c r="D33" s="19"/>
      <c r="E33" s="19"/>
      <c r="F33" s="19"/>
      <c r="G33" s="19"/>
    </row>
    <row r="34" spans="2:7" x14ac:dyDescent="0.25">
      <c r="B34" s="127" t="s">
        <v>69</v>
      </c>
      <c r="D34" s="19"/>
      <c r="E34" s="19"/>
      <c r="F34" s="19"/>
      <c r="G34" s="19"/>
    </row>
    <row r="35" spans="2:7" x14ac:dyDescent="0.25">
      <c r="B35" s="19"/>
      <c r="D35" s="19"/>
      <c r="E35" s="19"/>
      <c r="F35" s="19"/>
      <c r="G35" s="19"/>
    </row>
    <row r="36" spans="2:7" x14ac:dyDescent="0.25">
      <c r="B36" s="128" t="s">
        <v>23</v>
      </c>
      <c r="C36" s="110">
        <v>18371.622633425999</v>
      </c>
      <c r="D36" s="110">
        <v>18934.196641841001</v>
      </c>
      <c r="E36" s="110">
        <v>17556.403574724998</v>
      </c>
      <c r="F36" s="134">
        <f>(D36-C36)/C36</f>
        <v>3.0621900941478864E-2</v>
      </c>
      <c r="G36" s="134">
        <f>(E36-D36)/D36</f>
        <v>-7.2767442589633843E-2</v>
      </c>
    </row>
    <row r="37" spans="2:7" x14ac:dyDescent="0.25">
      <c r="B37" s="128" t="s">
        <v>24</v>
      </c>
      <c r="C37" s="110">
        <v>53407.313390618998</v>
      </c>
      <c r="D37" s="110">
        <v>56157.823736960003</v>
      </c>
      <c r="E37" s="110">
        <v>58874.480349445999</v>
      </c>
      <c r="F37" s="134">
        <f>(D37-C37)/C37</f>
        <v>5.1500631125626563E-2</v>
      </c>
      <c r="G37" s="134">
        <f>(E37-D37)/D37</f>
        <v>4.8375389780249654E-2</v>
      </c>
    </row>
    <row r="38" spans="2:7" x14ac:dyDescent="0.25">
      <c r="B38" s="128"/>
      <c r="D38" s="19"/>
      <c r="E38" s="19"/>
      <c r="F38" s="19"/>
      <c r="G38" s="19"/>
    </row>
    <row r="39" spans="2:7" x14ac:dyDescent="0.25">
      <c r="B39" s="128" t="s">
        <v>66</v>
      </c>
      <c r="C39" s="110">
        <f>C36-C37</f>
        <v>-35035.690757192999</v>
      </c>
      <c r="D39" s="110">
        <f t="shared" ref="D39:E39" si="1">D36-D37</f>
        <v>-37223.627095119002</v>
      </c>
      <c r="E39" s="110">
        <f t="shared" si="1"/>
        <v>-41318.076774721005</v>
      </c>
      <c r="F39" s="139"/>
      <c r="G39" s="19"/>
    </row>
    <row r="40" spans="2:7" x14ac:dyDescent="0.25">
      <c r="B40" s="128" t="s">
        <v>67</v>
      </c>
      <c r="C40" s="136">
        <f>C36/C37</f>
        <v>0.34399076581622207</v>
      </c>
      <c r="D40" s="136">
        <f>D36/D37</f>
        <v>0.33716044144672846</v>
      </c>
      <c r="E40" s="136">
        <f>E36/E37</f>
        <v>0.29820056959348096</v>
      </c>
      <c r="F40" s="19"/>
      <c r="G40" s="19"/>
    </row>
    <row r="41" spans="2:7" x14ac:dyDescent="0.25">
      <c r="B41" s="19"/>
      <c r="D41" s="19"/>
      <c r="E41" s="19"/>
      <c r="F41" s="19"/>
      <c r="G41" s="19"/>
    </row>
    <row r="42" spans="2:7" x14ac:dyDescent="0.25">
      <c r="B42" s="127" t="s">
        <v>70</v>
      </c>
      <c r="D42" s="19"/>
      <c r="E42" s="19"/>
      <c r="F42" s="19"/>
      <c r="G42" s="19"/>
    </row>
    <row r="43" spans="2:7" x14ac:dyDescent="0.25">
      <c r="B43" s="19"/>
      <c r="D43" s="19"/>
      <c r="E43" s="19"/>
      <c r="F43" s="19"/>
      <c r="G43" s="19"/>
    </row>
    <row r="44" spans="2:7" x14ac:dyDescent="0.25">
      <c r="B44" s="128" t="s">
        <v>23</v>
      </c>
      <c r="C44" s="110">
        <v>43705.719496181999</v>
      </c>
      <c r="D44" s="110">
        <v>43143.4295299</v>
      </c>
      <c r="E44" s="110">
        <v>46138.680024007997</v>
      </c>
      <c r="F44" s="134">
        <f>(D44-C44)/C44</f>
        <v>-1.2865363452742569E-2</v>
      </c>
      <c r="G44" s="134">
        <f>(E44-D44)/D44</f>
        <v>6.9425414871856148E-2</v>
      </c>
    </row>
    <row r="45" spans="2:7" x14ac:dyDescent="0.25">
      <c r="B45" s="128" t="s">
        <v>24</v>
      </c>
      <c r="C45" s="110">
        <v>25738.996296265002</v>
      </c>
      <c r="D45" s="110">
        <v>24847.367836464</v>
      </c>
      <c r="E45" s="110">
        <v>26620.889087142001</v>
      </c>
      <c r="F45" s="134">
        <f>(D45-C45)/C45</f>
        <v>-3.4641151097659043E-2</v>
      </c>
      <c r="G45" s="134">
        <f>(E45-D45)/D45</f>
        <v>7.1376624773724459E-2</v>
      </c>
    </row>
    <row r="46" spans="2:7" x14ac:dyDescent="0.25">
      <c r="B46" s="128"/>
      <c r="C46" s="140"/>
      <c r="D46" s="19"/>
      <c r="E46" s="19"/>
      <c r="F46" s="19"/>
      <c r="G46" s="19"/>
    </row>
    <row r="47" spans="2:7" x14ac:dyDescent="0.25">
      <c r="B47" s="128" t="s">
        <v>66</v>
      </c>
      <c r="C47" s="110">
        <f>C44-C45</f>
        <v>17966.723199916996</v>
      </c>
      <c r="D47" s="110">
        <f>D44-D45</f>
        <v>18296.061693436</v>
      </c>
      <c r="E47" s="110">
        <f>E44-E45</f>
        <v>19517.790936865997</v>
      </c>
      <c r="F47" s="19"/>
      <c r="G47" s="19"/>
    </row>
    <row r="48" spans="2:7" x14ac:dyDescent="0.25">
      <c r="B48" s="128" t="s">
        <v>67</v>
      </c>
      <c r="C48" s="136">
        <f>C44/C45</f>
        <v>1.698035113456392</v>
      </c>
      <c r="D48" s="136">
        <f>D44/D45</f>
        <v>1.7363380223552762</v>
      </c>
      <c r="E48" s="136">
        <f>E44/E45</f>
        <v>1.7331757730921606</v>
      </c>
      <c r="F48" s="19"/>
      <c r="G48" s="19"/>
    </row>
    <row r="49" spans="2:7" x14ac:dyDescent="0.25">
      <c r="B49" s="19"/>
      <c r="D49" s="19"/>
      <c r="E49" s="19"/>
      <c r="F49" s="19"/>
      <c r="G49" s="19"/>
    </row>
    <row r="50" spans="2:7" ht="15.75" thickBot="1" x14ac:dyDescent="0.3">
      <c r="B50" s="141"/>
      <c r="C50" s="141"/>
      <c r="D50" s="141"/>
      <c r="E50" s="141"/>
      <c r="F50" s="141"/>
      <c r="G50" s="141"/>
    </row>
    <row r="51" spans="2:7" x14ac:dyDescent="0.25">
      <c r="B51" s="19"/>
      <c r="C51" s="19"/>
      <c r="D51" s="19"/>
      <c r="E51" s="19"/>
      <c r="F51" s="19"/>
      <c r="G51" s="19"/>
    </row>
  </sheetData>
  <mergeCells count="1">
    <mergeCell ref="B11:G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AF668-C329-494C-B545-4DD451ABFDD8}">
  <sheetPr>
    <pageSetUpPr fitToPage="1"/>
  </sheetPr>
  <dimension ref="B1:G54"/>
  <sheetViews>
    <sheetView topLeftCell="A36" workbookViewId="0">
      <selection activeCell="J15" sqref="J15"/>
    </sheetView>
  </sheetViews>
  <sheetFormatPr baseColWidth="10" defaultRowHeight="15" x14ac:dyDescent="0.25"/>
  <cols>
    <col min="1" max="1" width="5.140625" customWidth="1"/>
    <col min="2" max="2" width="25.7109375" customWidth="1"/>
    <col min="3" max="5" width="12.42578125" customWidth="1"/>
  </cols>
  <sheetData>
    <row r="1" spans="2:7" x14ac:dyDescent="0.25">
      <c r="C1" s="1"/>
      <c r="D1" s="1"/>
      <c r="E1" s="1"/>
      <c r="F1" s="1"/>
      <c r="G1" s="1"/>
    </row>
    <row r="2" spans="2:7" x14ac:dyDescent="0.25">
      <c r="C2" s="1"/>
      <c r="D2" s="1"/>
      <c r="E2" s="1"/>
      <c r="F2" s="1"/>
      <c r="G2" s="1"/>
    </row>
    <row r="3" spans="2:7" x14ac:dyDescent="0.25">
      <c r="C3" s="1"/>
      <c r="D3" s="1"/>
      <c r="E3" s="1"/>
      <c r="F3" s="1"/>
      <c r="G3" s="1"/>
    </row>
    <row r="4" spans="2:7" x14ac:dyDescent="0.25">
      <c r="C4" s="1"/>
      <c r="D4" s="1"/>
      <c r="E4" s="1"/>
      <c r="F4" s="1"/>
      <c r="G4" s="1"/>
    </row>
    <row r="5" spans="2:7" x14ac:dyDescent="0.25">
      <c r="C5" s="1"/>
      <c r="D5" s="1"/>
      <c r="E5" s="1"/>
      <c r="F5" s="1"/>
      <c r="G5" s="1"/>
    </row>
    <row r="6" spans="2:7" x14ac:dyDescent="0.25">
      <c r="C6" s="1"/>
      <c r="D6" s="1"/>
      <c r="E6" s="1"/>
      <c r="F6" s="1"/>
      <c r="G6" s="1"/>
    </row>
    <row r="7" spans="2:7" x14ac:dyDescent="0.25">
      <c r="C7" s="1"/>
      <c r="D7" s="1"/>
      <c r="E7" s="1"/>
      <c r="F7" s="1"/>
      <c r="G7" s="1"/>
    </row>
    <row r="8" spans="2:7" x14ac:dyDescent="0.25">
      <c r="B8" s="2"/>
      <c r="C8" s="1"/>
      <c r="D8" s="1"/>
      <c r="E8" s="1"/>
      <c r="F8" s="1"/>
      <c r="G8" s="1"/>
    </row>
    <row r="9" spans="2:7" ht="18.75" x14ac:dyDescent="0.3">
      <c r="B9" s="145" t="s">
        <v>0</v>
      </c>
      <c r="C9" s="145"/>
      <c r="D9" s="145"/>
      <c r="E9" s="145"/>
      <c r="F9" s="145"/>
      <c r="G9" s="145"/>
    </row>
    <row r="10" spans="2:7" x14ac:dyDescent="0.25">
      <c r="B10" s="3"/>
      <c r="C10" s="4"/>
      <c r="D10" s="4"/>
      <c r="E10" s="4"/>
      <c r="F10" s="4"/>
      <c r="G10" s="4"/>
    </row>
    <row r="11" spans="2:7" x14ac:dyDescent="0.25">
      <c r="B11" s="3"/>
      <c r="C11" s="4"/>
      <c r="D11" s="4"/>
      <c r="E11" s="4"/>
      <c r="F11" s="4"/>
      <c r="G11" s="4"/>
    </row>
    <row r="12" spans="2:7" x14ac:dyDescent="0.25">
      <c r="B12" s="146" t="s">
        <v>1</v>
      </c>
      <c r="C12" s="5" t="s">
        <v>2</v>
      </c>
      <c r="D12" s="5" t="s">
        <v>2</v>
      </c>
      <c r="E12" s="5" t="s">
        <v>2</v>
      </c>
      <c r="F12" s="147" t="s">
        <v>3</v>
      </c>
      <c r="G12" s="147"/>
    </row>
    <row r="13" spans="2:7" x14ac:dyDescent="0.25">
      <c r="B13" s="146"/>
      <c r="C13" s="5">
        <v>2023</v>
      </c>
      <c r="D13" s="5">
        <v>2024</v>
      </c>
      <c r="E13" s="5">
        <v>2025</v>
      </c>
      <c r="F13" s="5" t="s">
        <v>4</v>
      </c>
      <c r="G13" s="5" t="s">
        <v>5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6" t="s">
        <v>6</v>
      </c>
      <c r="C15" s="3"/>
      <c r="D15" s="3"/>
      <c r="E15" s="3"/>
      <c r="F15" s="3"/>
      <c r="G15" s="3"/>
    </row>
    <row r="16" spans="2:7" x14ac:dyDescent="0.25">
      <c r="B16" s="7" t="s">
        <v>7</v>
      </c>
      <c r="C16" s="8">
        <v>7316.6321962080001</v>
      </c>
      <c r="D16" s="8">
        <v>8473.9784547550007</v>
      </c>
      <c r="E16" s="8">
        <v>7757.8687567019997</v>
      </c>
      <c r="F16" s="9">
        <f>+(D16-C16)/C16</f>
        <v>0.15818018830396038</v>
      </c>
      <c r="G16" s="9">
        <f>+(E16-D16)/D16</f>
        <v>-8.4506905685035175E-2</v>
      </c>
    </row>
    <row r="17" spans="2:7" x14ac:dyDescent="0.25">
      <c r="B17" s="7" t="s">
        <v>8</v>
      </c>
      <c r="C17" s="8">
        <v>7528.0151390479996</v>
      </c>
      <c r="D17" s="8">
        <v>7069.79661579</v>
      </c>
      <c r="E17" s="8">
        <v>6477.9639810159997</v>
      </c>
      <c r="F17" s="9">
        <f>+(D17-C17)/C17</f>
        <v>-6.0868438066922687E-2</v>
      </c>
      <c r="G17" s="9">
        <f>+(E17-D17)/D17</f>
        <v>-8.3712823287189736E-2</v>
      </c>
    </row>
    <row r="18" spans="2:7" x14ac:dyDescent="0.25">
      <c r="B18" s="3"/>
      <c r="C18" s="3"/>
      <c r="D18" s="3"/>
      <c r="E18" s="3"/>
      <c r="F18" s="3"/>
      <c r="G18" s="3"/>
    </row>
    <row r="19" spans="2:7" x14ac:dyDescent="0.25">
      <c r="B19" s="7" t="s">
        <v>9</v>
      </c>
      <c r="C19" s="8">
        <f>+C16-C17</f>
        <v>-211.38294283999949</v>
      </c>
      <c r="D19" s="8">
        <f>+D16-D17</f>
        <v>1404.1818389650007</v>
      </c>
      <c r="E19" s="8">
        <f>+E16-E17</f>
        <v>1279.904775686</v>
      </c>
      <c r="F19" s="3"/>
      <c r="G19" s="3"/>
    </row>
    <row r="20" spans="2:7" x14ac:dyDescent="0.25">
      <c r="B20" s="7" t="s">
        <v>10</v>
      </c>
      <c r="C20" s="9">
        <f>+C16/C17</f>
        <v>0.97192049445496587</v>
      </c>
      <c r="D20" s="9">
        <f>+D16/D17</f>
        <v>1.1986170062981498</v>
      </c>
      <c r="E20" s="9">
        <f>+E16/E17</f>
        <v>1.1975782482639339</v>
      </c>
      <c r="F20" s="3"/>
      <c r="G20" s="3"/>
    </row>
    <row r="21" spans="2:7" x14ac:dyDescent="0.25">
      <c r="B21" s="3"/>
      <c r="C21" s="3"/>
      <c r="D21" s="3"/>
      <c r="E21" s="3"/>
      <c r="F21" s="3"/>
      <c r="G21" s="3"/>
    </row>
    <row r="22" spans="2:7" x14ac:dyDescent="0.25">
      <c r="B22" s="6" t="s">
        <v>11</v>
      </c>
      <c r="C22" s="3"/>
      <c r="D22" s="3"/>
      <c r="E22" s="3"/>
      <c r="G22" s="3"/>
    </row>
    <row r="23" spans="2:7" x14ac:dyDescent="0.25">
      <c r="B23" s="7" t="s">
        <v>7</v>
      </c>
      <c r="C23" s="8">
        <v>21301.722676074998</v>
      </c>
      <c r="D23" s="8">
        <v>19837.251898923001</v>
      </c>
      <c r="E23" s="8">
        <v>22909.196151287</v>
      </c>
      <c r="F23" s="9">
        <f>+(D23-C23)/C23</f>
        <v>-6.874893638516924E-2</v>
      </c>
      <c r="G23" s="9">
        <f>+(E23-D23)/D23</f>
        <v>0.15485734959743996</v>
      </c>
    </row>
    <row r="24" spans="2:7" x14ac:dyDescent="0.25">
      <c r="B24" s="7" t="s">
        <v>8</v>
      </c>
      <c r="C24" s="8">
        <v>27679.426935307001</v>
      </c>
      <c r="D24" s="8">
        <v>26950.273774542002</v>
      </c>
      <c r="E24" s="8">
        <v>28773.073806927001</v>
      </c>
      <c r="F24" s="9">
        <f>+(D24-C24)/C24</f>
        <v>-2.6342783846977511E-2</v>
      </c>
      <c r="G24" s="9">
        <f>+(E24-D24)/D24</f>
        <v>6.763567775355471E-2</v>
      </c>
    </row>
    <row r="25" spans="2:7" x14ac:dyDescent="0.25">
      <c r="B25" s="10"/>
      <c r="C25" s="3"/>
      <c r="D25" s="3"/>
      <c r="E25" s="3"/>
      <c r="F25" s="3"/>
      <c r="G25" s="3"/>
    </row>
    <row r="26" spans="2:7" x14ac:dyDescent="0.25">
      <c r="B26" s="7" t="s">
        <v>9</v>
      </c>
      <c r="C26" s="8">
        <f>+C23-C24</f>
        <v>-6377.7042592320031</v>
      </c>
      <c r="D26" s="8">
        <f>+D23-D24</f>
        <v>-7113.0218756190006</v>
      </c>
      <c r="E26" s="8">
        <f>+E23-E24</f>
        <v>-5863.8776556400007</v>
      </c>
      <c r="F26" s="3"/>
      <c r="G26" s="3"/>
    </row>
    <row r="27" spans="2:7" x14ac:dyDescent="0.25">
      <c r="B27" s="7" t="s">
        <v>10</v>
      </c>
      <c r="C27" s="9">
        <f>+C23/C24</f>
        <v>0.76958683884105972</v>
      </c>
      <c r="D27" s="9">
        <f>+D23/D24</f>
        <v>0.7360686598168007</v>
      </c>
      <c r="E27" s="9">
        <f>+E23/E24</f>
        <v>0.79620259917352676</v>
      </c>
      <c r="F27" s="3"/>
      <c r="G27" s="3"/>
    </row>
    <row r="28" spans="2:7" x14ac:dyDescent="0.25">
      <c r="B28" s="3"/>
      <c r="C28" s="3"/>
      <c r="D28" s="3"/>
      <c r="E28" s="3"/>
      <c r="F28" s="3"/>
      <c r="G28" s="3"/>
    </row>
    <row r="29" spans="2:7" x14ac:dyDescent="0.25">
      <c r="B29" s="6" t="s">
        <v>12</v>
      </c>
      <c r="C29" s="3"/>
      <c r="D29" s="3"/>
      <c r="E29" s="3"/>
      <c r="F29" s="3"/>
      <c r="G29" s="3"/>
    </row>
    <row r="30" spans="2:7" x14ac:dyDescent="0.25">
      <c r="B30" s="7" t="s">
        <v>7</v>
      </c>
      <c r="C30" s="8">
        <v>11089.874866231999</v>
      </c>
      <c r="D30" s="8">
        <v>11754.379502010999</v>
      </c>
      <c r="E30" s="8">
        <v>11962.480374588</v>
      </c>
      <c r="F30" s="9">
        <f>+(D30-C30)/C30</f>
        <v>5.9919939926678191E-2</v>
      </c>
      <c r="G30" s="9">
        <f>+(E30-D30)/D30</f>
        <v>1.7704113819142706E-2</v>
      </c>
    </row>
    <row r="31" spans="2:7" x14ac:dyDescent="0.25">
      <c r="B31" s="7" t="s">
        <v>8</v>
      </c>
      <c r="C31" s="8">
        <v>12987.147375482</v>
      </c>
      <c r="D31" s="8">
        <v>13712.376779323</v>
      </c>
      <c r="E31" s="8">
        <v>15693.21580233</v>
      </c>
      <c r="F31" s="9">
        <f>+(D31-C31)/C31</f>
        <v>5.584208624675626E-2</v>
      </c>
      <c r="G31" s="9">
        <f>+(E31-D31)/D31</f>
        <v>0.14445628608994485</v>
      </c>
    </row>
    <row r="32" spans="2:7" x14ac:dyDescent="0.25">
      <c r="B32" s="10"/>
      <c r="C32" s="3"/>
      <c r="D32" s="3"/>
      <c r="E32" s="3"/>
      <c r="F32" s="3"/>
      <c r="G32" s="3"/>
    </row>
    <row r="33" spans="2:7" x14ac:dyDescent="0.25">
      <c r="B33" s="7" t="s">
        <v>9</v>
      </c>
      <c r="C33" s="8">
        <f>+C30-C31</f>
        <v>-1897.2725092500004</v>
      </c>
      <c r="D33" s="8">
        <f>+D30-D31</f>
        <v>-1957.9972773120007</v>
      </c>
      <c r="E33" s="8">
        <f>+E30-E31</f>
        <v>-3730.735427742</v>
      </c>
      <c r="F33" s="3"/>
      <c r="G33" s="3"/>
    </row>
    <row r="34" spans="2:7" x14ac:dyDescent="0.25">
      <c r="B34" s="7" t="s">
        <v>10</v>
      </c>
      <c r="C34" s="9">
        <f>+C30/C31</f>
        <v>0.8539115284984139</v>
      </c>
      <c r="D34" s="9">
        <f>+D30/D31</f>
        <v>0.8572094897316066</v>
      </c>
      <c r="E34" s="9">
        <f>+E30/E31</f>
        <v>0.76227081340536396</v>
      </c>
      <c r="F34" s="3"/>
      <c r="G34" s="3"/>
    </row>
    <row r="35" spans="2:7" x14ac:dyDescent="0.25">
      <c r="B35" s="6"/>
      <c r="C35" s="3"/>
      <c r="D35" s="3"/>
      <c r="E35" s="3"/>
      <c r="F35" s="3"/>
      <c r="G35" s="3"/>
    </row>
    <row r="36" spans="2:7" x14ac:dyDescent="0.25">
      <c r="B36" s="6" t="s">
        <v>13</v>
      </c>
      <c r="C36" s="3"/>
      <c r="D36" s="3"/>
      <c r="E36" s="3"/>
      <c r="F36" s="3"/>
      <c r="G36" s="3"/>
    </row>
    <row r="37" spans="2:7" x14ac:dyDescent="0.25">
      <c r="B37" s="7" t="s">
        <v>7</v>
      </c>
      <c r="C37" s="8">
        <v>18538.801626141001</v>
      </c>
      <c r="D37" s="8">
        <v>18162.966665753</v>
      </c>
      <c r="E37" s="8">
        <v>18380.533620699</v>
      </c>
      <c r="F37" s="9">
        <f>+(D37-C37)/C37</f>
        <v>-2.0272883219055973E-2</v>
      </c>
      <c r="G37" s="9">
        <f>+(E37-D37)/D37</f>
        <v>1.1978602336821501E-2</v>
      </c>
    </row>
    <row r="38" spans="2:7" x14ac:dyDescent="0.25">
      <c r="B38" s="7" t="s">
        <v>8</v>
      </c>
      <c r="C38" s="8">
        <v>17455.679210414</v>
      </c>
      <c r="D38" s="8">
        <v>18554.210720841002</v>
      </c>
      <c r="E38" s="8">
        <v>20722.250777899</v>
      </c>
      <c r="F38" s="9">
        <f>+(D38-C38)/C38</f>
        <v>6.293261334520979E-2</v>
      </c>
      <c r="G38" s="9">
        <f>+(E38-D38)/D38</f>
        <v>0.11684895087575725</v>
      </c>
    </row>
    <row r="39" spans="2:7" x14ac:dyDescent="0.25">
      <c r="B39" s="10"/>
      <c r="C39" s="3"/>
      <c r="D39" s="3"/>
      <c r="E39" s="3"/>
      <c r="F39" s="3"/>
      <c r="G39" s="3"/>
    </row>
    <row r="40" spans="2:7" x14ac:dyDescent="0.25">
      <c r="B40" s="7" t="s">
        <v>9</v>
      </c>
      <c r="C40" s="8">
        <f>+C37-C38</f>
        <v>1083.1224157270008</v>
      </c>
      <c r="D40" s="8">
        <f>+D37-D38</f>
        <v>-391.24405508800191</v>
      </c>
      <c r="E40" s="8">
        <f>+E37-E38</f>
        <v>-2341.7171572000007</v>
      </c>
      <c r="F40" s="3"/>
      <c r="G40" s="3"/>
    </row>
    <row r="41" spans="2:7" x14ac:dyDescent="0.25">
      <c r="B41" s="7" t="s">
        <v>10</v>
      </c>
      <c r="C41" s="9">
        <f>+C37/C38</f>
        <v>1.0620498579671889</v>
      </c>
      <c r="D41" s="9">
        <f>+D37/D38</f>
        <v>0.97891346277270974</v>
      </c>
      <c r="E41" s="9">
        <f>+E37/E38</f>
        <v>0.8869950382176861</v>
      </c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6" t="s">
        <v>14</v>
      </c>
      <c r="C43" s="3"/>
      <c r="D43" s="3"/>
      <c r="E43" s="3"/>
      <c r="F43" s="3"/>
      <c r="G43" s="3"/>
    </row>
    <row r="44" spans="2:7" x14ac:dyDescent="0.25">
      <c r="B44" s="7" t="s">
        <v>7</v>
      </c>
      <c r="C44" s="8">
        <v>3830.3107649520002</v>
      </c>
      <c r="D44" s="8">
        <v>3849.0496502989999</v>
      </c>
      <c r="E44" s="8">
        <v>2685.0046954569998</v>
      </c>
      <c r="F44" s="9">
        <f>+(D44-C44)/C44</f>
        <v>4.8922624029527143E-3</v>
      </c>
      <c r="G44" s="9">
        <f>+(E44-D44)/D44</f>
        <v>-0.30242399049115287</v>
      </c>
    </row>
    <row r="45" spans="2:7" x14ac:dyDescent="0.25">
      <c r="B45" s="7" t="s">
        <v>8</v>
      </c>
      <c r="C45" s="8">
        <v>13496.041026633</v>
      </c>
      <c r="D45" s="8">
        <v>14718.533682928</v>
      </c>
      <c r="E45" s="8">
        <v>13828.865068416</v>
      </c>
      <c r="F45" s="9">
        <f>+(D45-C45)/C45</f>
        <v>9.05815752843772E-2</v>
      </c>
      <c r="G45" s="9">
        <f>+(E45-D45)/D45</f>
        <v>-6.0445465131076556E-2</v>
      </c>
    </row>
    <row r="46" spans="2:7" x14ac:dyDescent="0.25">
      <c r="B46" s="10"/>
      <c r="C46" s="3"/>
      <c r="D46" s="3"/>
      <c r="E46" s="3"/>
      <c r="F46" s="3"/>
      <c r="G46" s="3"/>
    </row>
    <row r="47" spans="2:7" x14ac:dyDescent="0.25">
      <c r="B47" s="7" t="s">
        <v>9</v>
      </c>
      <c r="C47" s="8">
        <f>+C44-C45</f>
        <v>-9665.7302616809993</v>
      </c>
      <c r="D47" s="8">
        <f>+D44-D45</f>
        <v>-10869.484032629</v>
      </c>
      <c r="E47" s="8">
        <f>+E44-E45</f>
        <v>-11143.860372959</v>
      </c>
      <c r="F47" s="3"/>
      <c r="G47" s="3"/>
    </row>
    <row r="48" spans="2:7" x14ac:dyDescent="0.25">
      <c r="B48" s="7" t="s">
        <v>10</v>
      </c>
      <c r="C48" s="9">
        <f>+C44/C45</f>
        <v>0.28380995266636266</v>
      </c>
      <c r="D48" s="9">
        <f>+D44/D45</f>
        <v>0.2615104013223481</v>
      </c>
      <c r="E48" s="9">
        <f>+E44/E45</f>
        <v>0.19415943985087622</v>
      </c>
      <c r="F48" s="3"/>
      <c r="G48" s="3"/>
    </row>
    <row r="49" spans="2:7" ht="15.75" thickBot="1" x14ac:dyDescent="0.3">
      <c r="C49" s="3"/>
      <c r="D49" s="3"/>
      <c r="E49" s="3"/>
      <c r="F49" s="3"/>
      <c r="G49" s="3"/>
    </row>
    <row r="50" spans="2:7" x14ac:dyDescent="0.25">
      <c r="B50" s="11" t="s">
        <v>15</v>
      </c>
      <c r="C50" s="12">
        <f t="shared" ref="C50:E51" si="0">SUM(C16+C23+C30+C37+C44)</f>
        <v>62077.342129608005</v>
      </c>
      <c r="D50" s="12">
        <f t="shared" si="0"/>
        <v>62077.626171740994</v>
      </c>
      <c r="E50" s="12">
        <f t="shared" si="0"/>
        <v>63695.083598732992</v>
      </c>
      <c r="F50" s="13">
        <f t="shared" ref="F50:G53" si="1">+(D50-C50)/C50</f>
        <v>4.5756168554419425E-6</v>
      </c>
      <c r="G50" s="13">
        <f t="shared" si="1"/>
        <v>2.6055400741600801E-2</v>
      </c>
    </row>
    <row r="51" spans="2:7" x14ac:dyDescent="0.25">
      <c r="B51" s="6" t="s">
        <v>16</v>
      </c>
      <c r="C51" s="14">
        <f t="shared" si="0"/>
        <v>79146.309686884008</v>
      </c>
      <c r="D51" s="14">
        <f t="shared" si="0"/>
        <v>81005.191573424003</v>
      </c>
      <c r="E51" s="14">
        <f t="shared" si="0"/>
        <v>85495.369436587993</v>
      </c>
      <c r="F51" s="15">
        <f t="shared" si="1"/>
        <v>2.3486652680258142E-2</v>
      </c>
      <c r="G51" s="15">
        <f t="shared" si="1"/>
        <v>5.5430741856761653E-2</v>
      </c>
    </row>
    <row r="52" spans="2:7" x14ac:dyDescent="0.25">
      <c r="B52" s="3"/>
      <c r="C52" s="3"/>
      <c r="D52" s="3"/>
      <c r="E52" s="3"/>
      <c r="F52" s="6"/>
      <c r="G52" s="6"/>
    </row>
    <row r="53" spans="2:7" x14ac:dyDescent="0.25">
      <c r="B53" s="6" t="s">
        <v>17</v>
      </c>
      <c r="C53" s="14">
        <f t="shared" ref="C53:E53" si="2">C50-C51</f>
        <v>-17068.967557276002</v>
      </c>
      <c r="D53" s="14">
        <f t="shared" si="2"/>
        <v>-18927.565401683009</v>
      </c>
      <c r="E53" s="14">
        <f t="shared" si="2"/>
        <v>-21800.285837855001</v>
      </c>
      <c r="F53" s="15">
        <f t="shared" si="1"/>
        <v>0.10888753746647904</v>
      </c>
      <c r="G53" s="15">
        <f t="shared" si="1"/>
        <v>0.15177442926265386</v>
      </c>
    </row>
    <row r="54" spans="2:7" ht="15.75" thickBot="1" x14ac:dyDescent="0.3">
      <c r="B54" s="16" t="s">
        <v>18</v>
      </c>
      <c r="C54" s="17">
        <f>+C50/C51</f>
        <v>0.78433653287432248</v>
      </c>
      <c r="D54" s="17">
        <f>+D50/D51</f>
        <v>0.76634132906744801</v>
      </c>
      <c r="E54" s="17">
        <f>+E50/E51</f>
        <v>0.74501208683559994</v>
      </c>
      <c r="F54" s="17"/>
      <c r="G54" s="17"/>
    </row>
  </sheetData>
  <mergeCells count="3">
    <mergeCell ref="B9:G9"/>
    <mergeCell ref="B12:B13"/>
    <mergeCell ref="F12:G12"/>
  </mergeCells>
  <pageMargins left="0.70866141732283472" right="0.70866141732283472" top="0.74803149606299213" bottom="0.35433070866141736" header="0.31496062992125984" footer="0.11811023622047245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120EA-B277-48F6-A669-77C736091B64}">
  <sheetPr>
    <pageSetUpPr fitToPage="1"/>
  </sheetPr>
  <dimension ref="B2:L67"/>
  <sheetViews>
    <sheetView workbookViewId="0">
      <selection activeCell="E4" sqref="E4"/>
    </sheetView>
  </sheetViews>
  <sheetFormatPr baseColWidth="10" defaultRowHeight="15" x14ac:dyDescent="0.25"/>
  <cols>
    <col min="1" max="1" width="5.85546875" customWidth="1"/>
    <col min="2" max="2" width="31" customWidth="1"/>
    <col min="3" max="13" width="11.140625" customWidth="1"/>
  </cols>
  <sheetData>
    <row r="2" spans="2:12" x14ac:dyDescent="0.25">
      <c r="H2" s="18"/>
    </row>
    <row r="3" spans="2:12" x14ac:dyDescent="0.25">
      <c r="H3" s="18"/>
    </row>
    <row r="4" spans="2:12" x14ac:dyDescent="0.25">
      <c r="H4" s="18"/>
    </row>
    <row r="5" spans="2:12" x14ac:dyDescent="0.25">
      <c r="H5" s="18"/>
    </row>
    <row r="6" spans="2:12" x14ac:dyDescent="0.25">
      <c r="B6" s="19"/>
      <c r="C6" s="19"/>
      <c r="D6" s="19"/>
      <c r="E6" s="19" t="s">
        <v>19</v>
      </c>
      <c r="H6" s="20"/>
      <c r="I6" s="19"/>
      <c r="J6" s="19"/>
      <c r="K6" s="19"/>
      <c r="L6" s="19"/>
    </row>
    <row r="7" spans="2:12" x14ac:dyDescent="0.25">
      <c r="B7" s="19"/>
      <c r="C7" s="19"/>
      <c r="D7" s="19"/>
      <c r="E7" s="19"/>
      <c r="F7" s="19"/>
      <c r="H7" s="20"/>
      <c r="I7" s="19"/>
      <c r="J7" s="19"/>
      <c r="K7" s="19"/>
      <c r="L7" s="19"/>
    </row>
    <row r="8" spans="2:12" ht="15.75" x14ac:dyDescent="0.25">
      <c r="B8" s="148" t="s">
        <v>20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</row>
    <row r="9" spans="2:12" ht="15.75" x14ac:dyDescent="0.25">
      <c r="B9" s="149" t="s">
        <v>21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</row>
    <row r="10" spans="2:12" ht="15.75" thickBot="1" x14ac:dyDescent="0.3">
      <c r="B10" s="19"/>
      <c r="C10" s="19"/>
      <c r="D10" s="19"/>
      <c r="E10" s="19"/>
      <c r="F10" s="21" t="s">
        <v>19</v>
      </c>
      <c r="G10" s="19"/>
      <c r="H10" s="20"/>
      <c r="I10" s="19"/>
      <c r="J10" s="19"/>
      <c r="K10" s="19"/>
      <c r="L10" s="19"/>
    </row>
    <row r="11" spans="2:12" ht="15.75" thickBot="1" x14ac:dyDescent="0.3">
      <c r="B11" s="22" t="s">
        <v>22</v>
      </c>
      <c r="C11" s="23" t="s">
        <v>23</v>
      </c>
      <c r="D11" s="23"/>
      <c r="E11" s="24"/>
      <c r="F11" s="24"/>
      <c r="G11" s="25"/>
      <c r="H11" s="150" t="s">
        <v>24</v>
      </c>
      <c r="I11" s="151"/>
      <c r="J11" s="151"/>
      <c r="K11" s="151"/>
      <c r="L11" s="152"/>
    </row>
    <row r="12" spans="2:12" x14ac:dyDescent="0.25">
      <c r="B12" s="26"/>
      <c r="C12" s="27" t="s">
        <v>25</v>
      </c>
      <c r="D12" s="27"/>
      <c r="E12" s="21"/>
      <c r="F12" s="28" t="s">
        <v>26</v>
      </c>
      <c r="G12" s="28"/>
      <c r="H12" s="27" t="s">
        <v>25</v>
      </c>
      <c r="I12" s="27"/>
      <c r="J12" s="21"/>
      <c r="K12" s="153" t="s">
        <v>26</v>
      </c>
      <c r="L12" s="154"/>
    </row>
    <row r="13" spans="2:12" ht="15.75" thickBot="1" x14ac:dyDescent="0.3">
      <c r="B13" s="29"/>
      <c r="C13" s="30" t="s">
        <v>27</v>
      </c>
      <c r="D13" s="30" t="s">
        <v>28</v>
      </c>
      <c r="E13" s="30" t="s">
        <v>29</v>
      </c>
      <c r="F13" s="31" t="s">
        <v>4</v>
      </c>
      <c r="G13" s="31" t="s">
        <v>5</v>
      </c>
      <c r="H13" s="30" t="s">
        <v>27</v>
      </c>
      <c r="I13" s="30" t="s">
        <v>28</v>
      </c>
      <c r="J13" s="30" t="s">
        <v>29</v>
      </c>
      <c r="K13" s="31" t="s">
        <v>4</v>
      </c>
      <c r="L13" s="31" t="s">
        <v>5</v>
      </c>
    </row>
    <row r="14" spans="2:12" x14ac:dyDescent="0.25">
      <c r="B14" s="26"/>
      <c r="C14" s="32"/>
      <c r="D14" s="32"/>
      <c r="E14" s="32"/>
      <c r="F14" s="32"/>
      <c r="G14" s="33"/>
      <c r="H14" s="32"/>
      <c r="I14" s="32"/>
      <c r="J14" s="32"/>
      <c r="K14" s="32"/>
      <c r="L14" s="33"/>
    </row>
    <row r="15" spans="2:12" x14ac:dyDescent="0.25">
      <c r="B15" s="34" t="s">
        <v>30</v>
      </c>
      <c r="C15" s="35">
        <f>SUM(C16:C17)</f>
        <v>8011.572284977</v>
      </c>
      <c r="D15" s="35">
        <f>SUM(D16:D17)</f>
        <v>9177.5475388060004</v>
      </c>
      <c r="E15" s="35">
        <f>SUM(E16:E17)</f>
        <v>8500.1995279019993</v>
      </c>
      <c r="F15" s="36">
        <f t="shared" ref="F15:G17" si="0">(D15-C15)/C15</f>
        <v>0.1455363831660601</v>
      </c>
      <c r="G15" s="37">
        <f t="shared" si="0"/>
        <v>-7.3804903547481274E-2</v>
      </c>
      <c r="H15" s="35">
        <f>SUM(H16:H17)</f>
        <v>10271.45483466</v>
      </c>
      <c r="I15" s="35">
        <f>SUM(I16:I17)</f>
        <v>9571.4131450740006</v>
      </c>
      <c r="J15" s="35">
        <v>9520.7442482099996</v>
      </c>
      <c r="K15" s="36">
        <f t="shared" ref="K15:L17" si="1">(I15-H15)/H15</f>
        <v>-6.815409314986022E-2</v>
      </c>
      <c r="L15" s="37">
        <f t="shared" si="1"/>
        <v>-5.2937738760214445E-3</v>
      </c>
    </row>
    <row r="16" spans="2:12" x14ac:dyDescent="0.25">
      <c r="B16" s="38" t="s">
        <v>31</v>
      </c>
      <c r="C16" s="39">
        <v>6724.0391698789999</v>
      </c>
      <c r="D16" s="39">
        <v>8007.3877110670001</v>
      </c>
      <c r="E16" s="39">
        <v>7266.405423876</v>
      </c>
      <c r="F16" s="40">
        <f t="shared" si="0"/>
        <v>0.19085976579923675</v>
      </c>
      <c r="G16" s="41">
        <f t="shared" si="0"/>
        <v>-9.2537331015817986E-2</v>
      </c>
      <c r="H16" s="39">
        <v>9657.388761573</v>
      </c>
      <c r="I16" s="39">
        <v>9050.6428022210002</v>
      </c>
      <c r="J16" s="39">
        <v>8963.3271662940006</v>
      </c>
      <c r="K16" s="40">
        <f t="shared" si="1"/>
        <v>-6.2827123804548246E-2</v>
      </c>
      <c r="L16" s="41">
        <f t="shared" si="1"/>
        <v>-9.6474513286031668E-3</v>
      </c>
    </row>
    <row r="17" spans="2:12" x14ac:dyDescent="0.25">
      <c r="B17" s="38" t="s">
        <v>32</v>
      </c>
      <c r="C17" s="39">
        <v>1287.5331150980001</v>
      </c>
      <c r="D17" s="39">
        <v>1170.1598277389999</v>
      </c>
      <c r="E17" s="39">
        <v>1233.794104026</v>
      </c>
      <c r="F17" s="40">
        <f t="shared" si="0"/>
        <v>-9.1161373624216543E-2</v>
      </c>
      <c r="G17" s="41">
        <f t="shared" si="0"/>
        <v>5.4380841641056193E-2</v>
      </c>
      <c r="H17" s="39">
        <v>614.06607308699995</v>
      </c>
      <c r="I17" s="39">
        <v>520.77034285299999</v>
      </c>
      <c r="J17" s="39">
        <v>557.41708191600003</v>
      </c>
      <c r="K17" s="40">
        <f t="shared" si="1"/>
        <v>-0.15193109393747919</v>
      </c>
      <c r="L17" s="41">
        <f t="shared" si="1"/>
        <v>7.0370249700153278E-2</v>
      </c>
    </row>
    <row r="18" spans="2:12" x14ac:dyDescent="0.25">
      <c r="B18" s="38"/>
      <c r="C18" s="39"/>
      <c r="D18" s="39"/>
      <c r="E18" s="39"/>
      <c r="F18" s="40"/>
      <c r="G18" s="41"/>
      <c r="H18" s="39"/>
      <c r="I18" s="39"/>
      <c r="J18" s="39"/>
      <c r="K18" s="40"/>
      <c r="L18" s="41"/>
    </row>
    <row r="19" spans="2:12" x14ac:dyDescent="0.25">
      <c r="B19" s="34" t="s">
        <v>33</v>
      </c>
      <c r="C19" s="35">
        <f>SUM(C20:C21)</f>
        <v>3830.3107649520002</v>
      </c>
      <c r="D19" s="35">
        <f>SUM(D20:D21)</f>
        <v>3849.0496502989999</v>
      </c>
      <c r="E19" s="35">
        <f>SUM(E20:E21)</f>
        <v>2685.0046954569998</v>
      </c>
      <c r="F19" s="36">
        <f>(D19-C19)/C19</f>
        <v>4.8922624029527143E-3</v>
      </c>
      <c r="G19" s="37">
        <f>(E19-D19)/D19</f>
        <v>-0.30242399049115287</v>
      </c>
      <c r="H19" s="35">
        <f>SUM(H20:H21)</f>
        <v>13496.041026633</v>
      </c>
      <c r="I19" s="35">
        <f>SUM(I20:I21)</f>
        <v>14718.533682928</v>
      </c>
      <c r="J19" s="35">
        <v>13828.865068416</v>
      </c>
      <c r="K19" s="36">
        <f>(I19-H19)/H19</f>
        <v>9.05815752843772E-2</v>
      </c>
      <c r="L19" s="37">
        <f>(J19-I19)/I19</f>
        <v>-6.0445465131076556E-2</v>
      </c>
    </row>
    <row r="20" spans="2:12" x14ac:dyDescent="0.25">
      <c r="B20" s="38" t="s">
        <v>31</v>
      </c>
      <c r="C20" s="39">
        <v>3830.3107649520002</v>
      </c>
      <c r="D20" s="39">
        <v>3849.0496502989999</v>
      </c>
      <c r="E20" s="39">
        <v>2685.0046954569998</v>
      </c>
      <c r="F20" s="40">
        <f>(D20-C20)/C20</f>
        <v>4.8922624029527143E-3</v>
      </c>
      <c r="G20" s="41">
        <f>(E20-D20)/D20</f>
        <v>-0.30242399049115287</v>
      </c>
      <c r="H20" s="39">
        <v>13496.041026633</v>
      </c>
      <c r="I20" s="39">
        <v>14718.533682928</v>
      </c>
      <c r="J20" s="39">
        <v>13828.865068416</v>
      </c>
      <c r="K20" s="40">
        <f>(I20-H20)/H20</f>
        <v>9.05815752843772E-2</v>
      </c>
      <c r="L20" s="41">
        <f>(J20-I20)/I20</f>
        <v>-6.0445465131076556E-2</v>
      </c>
    </row>
    <row r="21" spans="2:12" x14ac:dyDescent="0.25">
      <c r="B21" s="38" t="s">
        <v>32</v>
      </c>
      <c r="C21" s="39">
        <v>0</v>
      </c>
      <c r="D21" s="39">
        <v>0</v>
      </c>
      <c r="E21" s="39">
        <v>0</v>
      </c>
      <c r="F21" s="40"/>
      <c r="G21" s="41"/>
      <c r="H21" s="39">
        <v>0</v>
      </c>
      <c r="I21" s="39">
        <v>0</v>
      </c>
      <c r="J21" s="39">
        <v>0</v>
      </c>
      <c r="K21" s="40"/>
      <c r="L21" s="41"/>
    </row>
    <row r="22" spans="2:12" x14ac:dyDescent="0.25">
      <c r="B22" s="38"/>
      <c r="C22" s="39"/>
      <c r="D22" s="39"/>
      <c r="E22" s="39"/>
      <c r="F22" s="40"/>
      <c r="G22" s="41"/>
      <c r="H22" s="39"/>
      <c r="I22" s="39"/>
      <c r="J22" s="39"/>
      <c r="K22" s="40"/>
      <c r="L22" s="41"/>
    </row>
    <row r="23" spans="2:12" x14ac:dyDescent="0.25">
      <c r="B23" s="34" t="s">
        <v>34</v>
      </c>
      <c r="C23" s="35">
        <f>SUM(C24:C25)</f>
        <v>2672.1495314700001</v>
      </c>
      <c r="D23" s="35">
        <f>SUM(D24:D25)</f>
        <v>1969.483813882</v>
      </c>
      <c r="E23" s="35">
        <f>SUM(E24:E25)</f>
        <v>2264.5573584459999</v>
      </c>
      <c r="F23" s="36">
        <f>(D23-C23)/C23</f>
        <v>-0.26295898089260383</v>
      </c>
      <c r="G23" s="37">
        <f>(E23-D23)/D23</f>
        <v>0.14982278223571066</v>
      </c>
      <c r="H23" s="35">
        <f>SUM(H24:H25)</f>
        <v>1422.4534703750001</v>
      </c>
      <c r="I23" s="35">
        <f>SUM(I24:I25)</f>
        <v>1234.186713589</v>
      </c>
      <c r="J23" s="35">
        <v>1431.8630167630001</v>
      </c>
      <c r="K23" s="36">
        <f>(I23-H23)/H23</f>
        <v>-0.13235354316114642</v>
      </c>
      <c r="L23" s="37">
        <f>(J23-I23)/I23</f>
        <v>0.16016725913306901</v>
      </c>
    </row>
    <row r="24" spans="2:12" x14ac:dyDescent="0.25">
      <c r="B24" s="38" t="s">
        <v>31</v>
      </c>
      <c r="C24" s="39">
        <v>2672.1495314700001</v>
      </c>
      <c r="D24" s="39">
        <v>1969.483813882</v>
      </c>
      <c r="E24" s="39">
        <v>2264.5573584459999</v>
      </c>
      <c r="F24" s="40">
        <f>(D24-C24)/C24</f>
        <v>-0.26295898089260383</v>
      </c>
      <c r="G24" s="41">
        <f>(E24-D24)/D24</f>
        <v>0.14982278223571066</v>
      </c>
      <c r="H24" s="39">
        <v>1422.4534703750001</v>
      </c>
      <c r="I24" s="39">
        <v>1234.186713589</v>
      </c>
      <c r="J24" s="39">
        <v>1431.8630167630001</v>
      </c>
      <c r="K24" s="40">
        <f>(I24-H24)/H24</f>
        <v>-0.13235354316114642</v>
      </c>
      <c r="L24" s="41">
        <f>(J24-I24)/I24</f>
        <v>0.16016725913306901</v>
      </c>
    </row>
    <row r="25" spans="2:12" x14ac:dyDescent="0.25">
      <c r="B25" s="38" t="s">
        <v>32</v>
      </c>
      <c r="C25" s="39">
        <v>0</v>
      </c>
      <c r="D25" s="39">
        <v>0</v>
      </c>
      <c r="E25" s="39">
        <v>0</v>
      </c>
      <c r="F25" s="40"/>
      <c r="G25" s="41"/>
      <c r="H25" s="39">
        <v>0</v>
      </c>
      <c r="I25" s="39">
        <v>0</v>
      </c>
      <c r="J25" s="39">
        <v>0</v>
      </c>
      <c r="K25" s="40"/>
      <c r="L25" s="41"/>
    </row>
    <row r="26" spans="2:12" x14ac:dyDescent="0.25">
      <c r="B26" s="38"/>
      <c r="C26" s="39"/>
      <c r="D26" s="39"/>
      <c r="E26" s="39"/>
      <c r="F26" s="40"/>
      <c r="G26" s="41"/>
      <c r="H26" s="39"/>
      <c r="I26" s="39"/>
      <c r="J26" s="39"/>
      <c r="K26" s="40"/>
      <c r="L26" s="41"/>
    </row>
    <row r="27" spans="2:12" x14ac:dyDescent="0.25">
      <c r="B27" s="34" t="s">
        <v>35</v>
      </c>
      <c r="C27" s="35">
        <f>SUM(C28:C29)</f>
        <v>11939.404739607</v>
      </c>
      <c r="D27" s="35">
        <f>SUM(D28:D29)</f>
        <v>11363.195179363001</v>
      </c>
      <c r="E27" s="35">
        <f>SUM(E28:E29)</f>
        <v>11170.037236236001</v>
      </c>
      <c r="F27" s="36">
        <f t="shared" ref="F27:G29" si="2">(D27-C27)/C27</f>
        <v>-4.8261163166076336E-2</v>
      </c>
      <c r="G27" s="37">
        <f t="shared" si="2"/>
        <v>-1.6998558950901365E-2</v>
      </c>
      <c r="H27" s="35">
        <f>SUM(H28:H29)</f>
        <v>8784.0867490529999</v>
      </c>
      <c r="I27" s="35">
        <f>SUM(I28:I29)</f>
        <v>8582.6084901850008</v>
      </c>
      <c r="J27" s="35">
        <v>8757.2076030690005</v>
      </c>
      <c r="K27" s="36">
        <f t="shared" ref="K27:L29" si="3">(I27-H27)/H27</f>
        <v>-2.2936733734980497E-2</v>
      </c>
      <c r="L27" s="37">
        <f t="shared" si="3"/>
        <v>2.034336217056501E-2</v>
      </c>
    </row>
    <row r="28" spans="2:12" x14ac:dyDescent="0.25">
      <c r="B28" s="38" t="s">
        <v>31</v>
      </c>
      <c r="C28" s="42">
        <f t="shared" ref="C28:E29" si="4">C32+C36</f>
        <v>516.93187651599999</v>
      </c>
      <c r="D28" s="42">
        <f t="shared" si="4"/>
        <v>530.33152465699993</v>
      </c>
      <c r="E28" s="42">
        <f t="shared" si="4"/>
        <v>522.55079962499997</v>
      </c>
      <c r="F28" s="40">
        <f t="shared" si="2"/>
        <v>2.5921497105789722E-2</v>
      </c>
      <c r="G28" s="41">
        <f t="shared" si="2"/>
        <v>-1.467143601737096E-2</v>
      </c>
      <c r="H28" s="42">
        <f t="shared" ref="H28:I29" si="5">H32+H36</f>
        <v>1580.0729109690001</v>
      </c>
      <c r="I28" s="42">
        <f t="shared" si="5"/>
        <v>1662.9688774860001</v>
      </c>
      <c r="J28" s="42">
        <v>1707.4579852419999</v>
      </c>
      <c r="K28" s="40">
        <f t="shared" si="3"/>
        <v>5.2463380608280291E-2</v>
      </c>
      <c r="L28" s="41">
        <f t="shared" si="3"/>
        <v>2.6752820427557507E-2</v>
      </c>
    </row>
    <row r="29" spans="2:12" x14ac:dyDescent="0.25">
      <c r="B29" s="38" t="s">
        <v>32</v>
      </c>
      <c r="C29" s="42">
        <f t="shared" si="4"/>
        <v>11422.472863090999</v>
      </c>
      <c r="D29" s="42">
        <f t="shared" si="4"/>
        <v>10832.863654706001</v>
      </c>
      <c r="E29" s="42">
        <f t="shared" si="4"/>
        <v>10647.486436611001</v>
      </c>
      <c r="F29" s="40">
        <f t="shared" si="2"/>
        <v>-5.1618350549133697E-2</v>
      </c>
      <c r="G29" s="41">
        <f t="shared" si="2"/>
        <v>-1.7112485119709656E-2</v>
      </c>
      <c r="H29" s="42">
        <f t="shared" si="5"/>
        <v>7204.0138380839999</v>
      </c>
      <c r="I29" s="42">
        <f t="shared" si="5"/>
        <v>6919.6396126990003</v>
      </c>
      <c r="J29" s="42">
        <v>7049.7496178270003</v>
      </c>
      <c r="K29" s="40">
        <f t="shared" si="3"/>
        <v>-3.9474414094217314E-2</v>
      </c>
      <c r="L29" s="41">
        <f t="shared" si="3"/>
        <v>1.8803003105713867E-2</v>
      </c>
    </row>
    <row r="30" spans="2:12" x14ac:dyDescent="0.25">
      <c r="B30" s="38"/>
      <c r="C30" s="39"/>
      <c r="D30" s="39"/>
      <c r="E30" s="39"/>
      <c r="F30" s="40"/>
      <c r="G30" s="41"/>
      <c r="H30" s="39"/>
      <c r="I30" s="39"/>
      <c r="J30" s="39"/>
      <c r="K30" s="40"/>
      <c r="L30" s="41"/>
    </row>
    <row r="31" spans="2:12" x14ac:dyDescent="0.25">
      <c r="B31" s="34" t="s">
        <v>36</v>
      </c>
      <c r="C31" s="35">
        <f>SUM(C32:C33)</f>
        <v>9675.3784410890003</v>
      </c>
      <c r="D31" s="35">
        <f>SUM(D32:D33)</f>
        <v>9181.0774564769999</v>
      </c>
      <c r="E31" s="35">
        <f>SUM(E32:E33)</f>
        <v>9069.3131696430009</v>
      </c>
      <c r="F31" s="36">
        <f t="shared" ref="F31:G33" si="6">(D31-C31)/C31</f>
        <v>-5.1088542698528791E-2</v>
      </c>
      <c r="G31" s="37">
        <f t="shared" si="6"/>
        <v>-1.2173330130784633E-2</v>
      </c>
      <c r="H31" s="35">
        <f>SUM(H32:H33)</f>
        <v>7397.5485058920003</v>
      </c>
      <c r="I31" s="35">
        <f>SUM(I32:I33)</f>
        <v>7250.9255474080001</v>
      </c>
      <c r="J31" s="35">
        <v>7440.7673879049999</v>
      </c>
      <c r="K31" s="36">
        <f t="shared" ref="K31:L33" si="7">(I31-H31)/H31</f>
        <v>-1.9820479496311244E-2</v>
      </c>
      <c r="L31" s="37">
        <f t="shared" si="7"/>
        <v>2.6181739042247215E-2</v>
      </c>
    </row>
    <row r="32" spans="2:12" x14ac:dyDescent="0.25">
      <c r="B32" s="38" t="s">
        <v>31</v>
      </c>
      <c r="C32" s="39">
        <v>445.56671914200001</v>
      </c>
      <c r="D32" s="39">
        <v>470.65178271399998</v>
      </c>
      <c r="E32" s="39">
        <v>461.64671212000002</v>
      </c>
      <c r="F32" s="40">
        <f t="shared" si="6"/>
        <v>5.6299230831927276E-2</v>
      </c>
      <c r="G32" s="41">
        <f t="shared" si="6"/>
        <v>-1.9133191299249903E-2</v>
      </c>
      <c r="H32" s="39">
        <v>1313.0466739220001</v>
      </c>
      <c r="I32" s="39">
        <v>1415.1860277640001</v>
      </c>
      <c r="J32" s="39">
        <v>1464.7139335500001</v>
      </c>
      <c r="K32" s="40">
        <f t="shared" si="7"/>
        <v>7.7788060295614025E-2</v>
      </c>
      <c r="L32" s="41">
        <f t="shared" si="7"/>
        <v>3.4997452500470427E-2</v>
      </c>
    </row>
    <row r="33" spans="2:12" x14ac:dyDescent="0.25">
      <c r="B33" s="38" t="s">
        <v>32</v>
      </c>
      <c r="C33" s="39">
        <v>9229.8117219470005</v>
      </c>
      <c r="D33" s="39">
        <v>8710.4256737630003</v>
      </c>
      <c r="E33" s="39">
        <v>8607.6664575230006</v>
      </c>
      <c r="F33" s="40">
        <f t="shared" si="6"/>
        <v>-5.6272659056412183E-2</v>
      </c>
      <c r="G33" s="41">
        <f t="shared" si="6"/>
        <v>-1.1797266871758581E-2</v>
      </c>
      <c r="H33" s="39">
        <v>6084.5018319700002</v>
      </c>
      <c r="I33" s="39">
        <v>5835.7395196440002</v>
      </c>
      <c r="J33" s="39">
        <v>5976.0534543550002</v>
      </c>
      <c r="K33" s="40">
        <f t="shared" si="7"/>
        <v>-4.0884581712001454E-2</v>
      </c>
      <c r="L33" s="41">
        <f t="shared" si="7"/>
        <v>2.4043899532986631E-2</v>
      </c>
    </row>
    <row r="34" spans="2:12" x14ac:dyDescent="0.25">
      <c r="B34" s="38"/>
      <c r="C34" s="39"/>
      <c r="D34" s="39"/>
      <c r="E34" s="39"/>
      <c r="F34" s="40"/>
      <c r="G34" s="41"/>
      <c r="H34" s="39"/>
      <c r="I34" s="39"/>
      <c r="J34" s="39"/>
      <c r="K34" s="40"/>
      <c r="L34" s="41"/>
    </row>
    <row r="35" spans="2:12" x14ac:dyDescent="0.25">
      <c r="B35" s="34" t="s">
        <v>37</v>
      </c>
      <c r="C35" s="35">
        <f>SUM(C36:C37)</f>
        <v>2264.0262985179997</v>
      </c>
      <c r="D35" s="35">
        <f>SUM(D36:D37)</f>
        <v>2182.1177228860001</v>
      </c>
      <c r="E35" s="35">
        <f>SUM(E36:E37)</f>
        <v>2100.7240665929999</v>
      </c>
      <c r="F35" s="36">
        <f t="shared" ref="F35:G37" si="8">(D35-C35)/C35</f>
        <v>-3.617827923890099E-2</v>
      </c>
      <c r="G35" s="37">
        <f t="shared" si="8"/>
        <v>-3.7300304854933124E-2</v>
      </c>
      <c r="H35" s="35">
        <f>SUM(H36:H37)</f>
        <v>1386.5382431610001</v>
      </c>
      <c r="I35" s="35">
        <f>SUM(I36:I37)</f>
        <v>1331.6829427770001</v>
      </c>
      <c r="J35" s="35">
        <v>1316.4402151639999</v>
      </c>
      <c r="K35" s="36">
        <f t="shared" ref="K35:L37" si="9">(I35-H35)/H35</f>
        <v>-3.9562774885272579E-2</v>
      </c>
      <c r="L35" s="37">
        <f t="shared" si="9"/>
        <v>-1.1446213752061759E-2</v>
      </c>
    </row>
    <row r="36" spans="2:12" x14ac:dyDescent="0.25">
      <c r="B36" s="38" t="s">
        <v>31</v>
      </c>
      <c r="C36" s="39">
        <v>71.365157374000006</v>
      </c>
      <c r="D36" s="39">
        <v>59.679741942999996</v>
      </c>
      <c r="E36" s="39">
        <v>60.904087505</v>
      </c>
      <c r="F36" s="40">
        <f t="shared" si="8"/>
        <v>-0.16374118492811282</v>
      </c>
      <c r="G36" s="41">
        <f t="shared" si="8"/>
        <v>2.0515262334233508E-2</v>
      </c>
      <c r="H36" s="39">
        <v>267.026237047</v>
      </c>
      <c r="I36" s="39">
        <v>247.78284972200001</v>
      </c>
      <c r="J36" s="39">
        <v>242.744051692</v>
      </c>
      <c r="K36" s="40">
        <f t="shared" si="9"/>
        <v>-7.2065530105990691E-2</v>
      </c>
      <c r="L36" s="41">
        <f t="shared" si="9"/>
        <v>-2.0335539911875616E-2</v>
      </c>
    </row>
    <row r="37" spans="2:12" x14ac:dyDescent="0.25">
      <c r="B37" s="38" t="s">
        <v>32</v>
      </c>
      <c r="C37" s="39">
        <v>2192.6611411439999</v>
      </c>
      <c r="D37" s="39">
        <v>2122.4379809430002</v>
      </c>
      <c r="E37" s="39">
        <v>2039.8199790880001</v>
      </c>
      <c r="F37" s="40">
        <f t="shared" si="8"/>
        <v>-3.2026453556048079E-2</v>
      </c>
      <c r="G37" s="41">
        <f t="shared" si="8"/>
        <v>-3.8925991052182779E-2</v>
      </c>
      <c r="H37" s="39">
        <v>1119.5120061140001</v>
      </c>
      <c r="I37" s="39">
        <v>1083.9000930550001</v>
      </c>
      <c r="J37" s="39">
        <v>1073.6961634720001</v>
      </c>
      <c r="K37" s="40">
        <f t="shared" si="9"/>
        <v>-3.181021093522212E-2</v>
      </c>
      <c r="L37" s="41">
        <f t="shared" si="9"/>
        <v>-9.4140868225594063E-3</v>
      </c>
    </row>
    <row r="38" spans="2:12" x14ac:dyDescent="0.25">
      <c r="B38" s="38"/>
      <c r="C38" s="39"/>
      <c r="D38" s="39"/>
      <c r="E38" s="39"/>
      <c r="F38" s="40"/>
      <c r="G38" s="41"/>
      <c r="H38" s="39"/>
      <c r="I38" s="39"/>
      <c r="J38" s="39"/>
      <c r="K38" s="40"/>
      <c r="L38" s="41"/>
    </row>
    <row r="39" spans="2:12" x14ac:dyDescent="0.25">
      <c r="B39" s="34" t="s">
        <v>38</v>
      </c>
      <c r="C39" s="35">
        <f>SUM(C40:C41)</f>
        <v>28388.651030486999</v>
      </c>
      <c r="D39" s="35">
        <f>SUM(D40:D41)</f>
        <v>28742.956112150001</v>
      </c>
      <c r="E39" s="35">
        <f>SUM(E40:E41)</f>
        <v>31232.095065244997</v>
      </c>
      <c r="F39" s="36">
        <f t="shared" ref="F39:G41" si="10">(D39-C39)/C39</f>
        <v>1.2480518404432409E-2</v>
      </c>
      <c r="G39" s="37">
        <f t="shared" si="10"/>
        <v>8.6599963600918789E-2</v>
      </c>
      <c r="H39" s="35">
        <f>SUM(H40:H41)</f>
        <v>30665.084583725002</v>
      </c>
      <c r="I39" s="35">
        <f>SUM(I40:I41)</f>
        <v>31859.198235584001</v>
      </c>
      <c r="J39" s="35">
        <v>36145.328937815997</v>
      </c>
      <c r="K39" s="36">
        <f t="shared" ref="K39:L41" si="11">(I39-H39)/H39</f>
        <v>3.8940497574650609E-2</v>
      </c>
      <c r="L39" s="37">
        <f t="shared" si="11"/>
        <v>0.13453353943617935</v>
      </c>
    </row>
    <row r="40" spans="2:12" x14ac:dyDescent="0.25">
      <c r="B40" s="38" t="s">
        <v>31</v>
      </c>
      <c r="C40" s="42">
        <f t="shared" ref="C40:E41" si="12">C44+C48</f>
        <v>2005.3019045640001</v>
      </c>
      <c r="D40" s="42">
        <f t="shared" si="12"/>
        <v>2282.1179263060003</v>
      </c>
      <c r="E40" s="42">
        <f t="shared" si="12"/>
        <v>2475.5983214550001</v>
      </c>
      <c r="F40" s="40">
        <f t="shared" si="10"/>
        <v>0.13804206793599316</v>
      </c>
      <c r="G40" s="41">
        <f t="shared" si="10"/>
        <v>8.4781068024026726E-2</v>
      </c>
      <c r="H40" s="42">
        <f t="shared" ref="H40:I41" si="13">H44+H48</f>
        <v>17176.392163736</v>
      </c>
      <c r="I40" s="42">
        <f t="shared" si="13"/>
        <v>18984.893768056001</v>
      </c>
      <c r="J40" s="42">
        <v>21714.495349427998</v>
      </c>
      <c r="K40" s="40">
        <f t="shared" si="11"/>
        <v>0.1052899576977659</v>
      </c>
      <c r="L40" s="41">
        <f t="shared" si="11"/>
        <v>0.14377755360237132</v>
      </c>
    </row>
    <row r="41" spans="2:12" x14ac:dyDescent="0.25">
      <c r="B41" s="38" t="s">
        <v>32</v>
      </c>
      <c r="C41" s="42">
        <f t="shared" si="12"/>
        <v>26383.349125923</v>
      </c>
      <c r="D41" s="42">
        <f t="shared" si="12"/>
        <v>26460.838185844001</v>
      </c>
      <c r="E41" s="42">
        <f t="shared" si="12"/>
        <v>28756.496743789998</v>
      </c>
      <c r="F41" s="40">
        <f t="shared" si="10"/>
        <v>2.9370441012306577E-3</v>
      </c>
      <c r="G41" s="41">
        <f t="shared" si="10"/>
        <v>8.6756834451832548E-2</v>
      </c>
      <c r="H41" s="42">
        <f t="shared" si="13"/>
        <v>13488.692419989</v>
      </c>
      <c r="I41" s="42">
        <f t="shared" si="13"/>
        <v>12874.304467528</v>
      </c>
      <c r="J41" s="42">
        <v>14430.833588387999</v>
      </c>
      <c r="K41" s="40">
        <f t="shared" si="11"/>
        <v>-4.5548369948041352E-2</v>
      </c>
      <c r="L41" s="41">
        <f t="shared" si="11"/>
        <v>0.12090199705824334</v>
      </c>
    </row>
    <row r="42" spans="2:12" x14ac:dyDescent="0.25">
      <c r="B42" s="38"/>
      <c r="C42" s="39"/>
      <c r="D42" s="39"/>
      <c r="E42" s="39"/>
      <c r="F42" s="40"/>
      <c r="G42" s="41"/>
      <c r="H42" s="39"/>
      <c r="I42" s="39"/>
      <c r="J42" s="39"/>
      <c r="K42" s="40"/>
      <c r="L42" s="41"/>
    </row>
    <row r="43" spans="2:12" x14ac:dyDescent="0.25">
      <c r="B43" s="34" t="s">
        <v>39</v>
      </c>
      <c r="C43" s="35">
        <f>SUM(C44:C45)</f>
        <v>10871.058841080001</v>
      </c>
      <c r="D43" s="35">
        <f>SUM(D44:D45)</f>
        <v>11513.975562116999</v>
      </c>
      <c r="E43" s="35">
        <f>SUM(E44:E45)</f>
        <v>11804.023370417</v>
      </c>
      <c r="F43" s="36">
        <f t="shared" ref="F43:G45" si="14">(D43-C43)/C43</f>
        <v>5.914021167906091E-2</v>
      </c>
      <c r="G43" s="37">
        <f t="shared" si="14"/>
        <v>2.5190934854361673E-2</v>
      </c>
      <c r="H43" s="35">
        <f>SUM(H44:H45)</f>
        <v>19966.177742721</v>
      </c>
      <c r="I43" s="35">
        <f>SUM(I44:I45)</f>
        <v>21161.870355134</v>
      </c>
      <c r="J43" s="35">
        <v>24008.290912757002</v>
      </c>
      <c r="K43" s="36">
        <f t="shared" ref="K43:L45" si="15">(I43-H43)/H43</f>
        <v>5.9885904444024592E-2</v>
      </c>
      <c r="L43" s="37">
        <f t="shared" si="15"/>
        <v>0.13450704072253436</v>
      </c>
    </row>
    <row r="44" spans="2:12" x14ac:dyDescent="0.25">
      <c r="B44" s="38" t="s">
        <v>31</v>
      </c>
      <c r="C44" s="39">
        <v>1711.227528159</v>
      </c>
      <c r="D44" s="39">
        <v>1964.3424343510001</v>
      </c>
      <c r="E44" s="39">
        <v>2096.5347039470003</v>
      </c>
      <c r="F44" s="40">
        <f t="shared" si="14"/>
        <v>0.1479142323430889</v>
      </c>
      <c r="G44" s="41">
        <f t="shared" si="14"/>
        <v>6.7295939488104195E-2</v>
      </c>
      <c r="H44" s="39">
        <v>13875.936735424999</v>
      </c>
      <c r="I44" s="39">
        <v>15358.2021184</v>
      </c>
      <c r="J44" s="39">
        <v>17617.496463125</v>
      </c>
      <c r="K44" s="40">
        <f t="shared" si="15"/>
        <v>0.10682272564639234</v>
      </c>
      <c r="L44" s="41">
        <f t="shared" si="15"/>
        <v>0.14710669434531251</v>
      </c>
    </row>
    <row r="45" spans="2:12" x14ac:dyDescent="0.25">
      <c r="B45" s="38" t="s">
        <v>32</v>
      </c>
      <c r="C45" s="39">
        <v>9159.8313129210001</v>
      </c>
      <c r="D45" s="39">
        <v>9549.6331277659992</v>
      </c>
      <c r="E45" s="39">
        <v>9707.4886664700007</v>
      </c>
      <c r="F45" s="40">
        <f t="shared" si="14"/>
        <v>4.2555566967170964E-2</v>
      </c>
      <c r="G45" s="41">
        <f t="shared" si="14"/>
        <v>1.6530010796438784E-2</v>
      </c>
      <c r="H45" s="39">
        <v>6090.2410072960001</v>
      </c>
      <c r="I45" s="39">
        <v>5803.6682367339999</v>
      </c>
      <c r="J45" s="39">
        <v>6390.7944496319997</v>
      </c>
      <c r="K45" s="40">
        <f t="shared" si="15"/>
        <v>-4.7054422020194456E-2</v>
      </c>
      <c r="L45" s="41">
        <f t="shared" si="15"/>
        <v>0.10116467533099438</v>
      </c>
    </row>
    <row r="46" spans="2:12" x14ac:dyDescent="0.25">
      <c r="B46" s="38"/>
      <c r="C46" s="39"/>
      <c r="D46" s="39"/>
      <c r="E46" s="39"/>
      <c r="F46" s="40"/>
      <c r="G46" s="41"/>
      <c r="H46" s="39"/>
      <c r="I46" s="39"/>
      <c r="J46" s="39"/>
      <c r="K46" s="40"/>
      <c r="L46" s="41"/>
    </row>
    <row r="47" spans="2:12" x14ac:dyDescent="0.25">
      <c r="B47" s="34" t="s">
        <v>40</v>
      </c>
      <c r="C47" s="35">
        <f>SUM(C48:C49)</f>
        <v>17517.592189406998</v>
      </c>
      <c r="D47" s="35">
        <f>SUM(D48:D49)</f>
        <v>17228.980550033</v>
      </c>
      <c r="E47" s="35">
        <f>SUM(E48:E49)</f>
        <v>19428.071694827999</v>
      </c>
      <c r="F47" s="36">
        <f t="shared" ref="F47:G49" si="16">(D47-C47)/C47</f>
        <v>-1.6475531354618642E-2</v>
      </c>
      <c r="G47" s="37">
        <f t="shared" si="16"/>
        <v>0.12763907524353124</v>
      </c>
      <c r="H47" s="35">
        <f>SUM(H48:H49)</f>
        <v>10698.906841004</v>
      </c>
      <c r="I47" s="35">
        <f>SUM(I48:I49)</f>
        <v>10697.327880450001</v>
      </c>
      <c r="J47" s="35">
        <v>12137.038025059001</v>
      </c>
      <c r="K47" s="36">
        <f t="shared" ref="K47:L49" si="17">(I47-H47)/H47</f>
        <v>-1.4758148448848919E-4</v>
      </c>
      <c r="L47" s="37">
        <f t="shared" si="17"/>
        <v>0.13458596022284738</v>
      </c>
    </row>
    <row r="48" spans="2:12" x14ac:dyDescent="0.25">
      <c r="B48" s="38" t="s">
        <v>31</v>
      </c>
      <c r="C48" s="39">
        <v>294.07437640500001</v>
      </c>
      <c r="D48" s="39">
        <v>317.77549195500001</v>
      </c>
      <c r="E48" s="39">
        <v>379.06361750799999</v>
      </c>
      <c r="F48" s="40">
        <f t="shared" si="16"/>
        <v>8.0595650120018472E-2</v>
      </c>
      <c r="G48" s="41">
        <f t="shared" si="16"/>
        <v>0.19286611807583626</v>
      </c>
      <c r="H48" s="39">
        <v>3300.4554283110001</v>
      </c>
      <c r="I48" s="39">
        <v>3626.6916496560002</v>
      </c>
      <c r="J48" s="39">
        <v>4096.9988863030003</v>
      </c>
      <c r="K48" s="40">
        <f t="shared" si="17"/>
        <v>9.8845819442546043E-2</v>
      </c>
      <c r="L48" s="41">
        <f t="shared" si="17"/>
        <v>0.1296794109010094</v>
      </c>
    </row>
    <row r="49" spans="2:12" x14ac:dyDescent="0.25">
      <c r="B49" s="38" t="s">
        <v>32</v>
      </c>
      <c r="C49" s="39">
        <v>17223.517813001999</v>
      </c>
      <c r="D49" s="39">
        <v>16911.205058078001</v>
      </c>
      <c r="E49" s="39">
        <v>19049.008077319999</v>
      </c>
      <c r="F49" s="40">
        <f t="shared" si="16"/>
        <v>-1.8132924894601596E-2</v>
      </c>
      <c r="G49" s="41">
        <f t="shared" si="16"/>
        <v>0.12641340530731898</v>
      </c>
      <c r="H49" s="39">
        <v>7398.4514126929998</v>
      </c>
      <c r="I49" s="39">
        <v>7070.6362307939999</v>
      </c>
      <c r="J49" s="39">
        <v>8040.0391387559994</v>
      </c>
      <c r="K49" s="40">
        <f t="shared" si="17"/>
        <v>-4.4308621306425107E-2</v>
      </c>
      <c r="L49" s="41">
        <f t="shared" si="17"/>
        <v>0.13710264201403274</v>
      </c>
    </row>
    <row r="50" spans="2:12" x14ac:dyDescent="0.25">
      <c r="B50" s="38"/>
      <c r="C50" s="39"/>
      <c r="D50" s="39"/>
      <c r="E50" s="39"/>
      <c r="F50" s="40"/>
      <c r="G50" s="41"/>
      <c r="H50" s="39"/>
      <c r="I50" s="39"/>
      <c r="J50" s="39"/>
      <c r="K50" s="40"/>
      <c r="L50" s="41"/>
    </row>
    <row r="51" spans="2:12" x14ac:dyDescent="0.25">
      <c r="B51" s="34" t="s">
        <v>41</v>
      </c>
      <c r="C51" s="35">
        <f>SUM(C52:C53)</f>
        <v>7235.2537781149995</v>
      </c>
      <c r="D51" s="35">
        <f>SUM(D52:D53)</f>
        <v>6975.3938772410002</v>
      </c>
      <c r="E51" s="35">
        <f>SUM(E52:E53)</f>
        <v>7843.1897154469998</v>
      </c>
      <c r="F51" s="36">
        <f t="shared" ref="F51:G53" si="18">(D51-C51)/C51</f>
        <v>-3.5915796300057444E-2</v>
      </c>
      <c r="G51" s="37">
        <f t="shared" si="18"/>
        <v>0.12440814862618793</v>
      </c>
      <c r="H51" s="35">
        <f>SUM(H52:H53)</f>
        <v>14507.189022438</v>
      </c>
      <c r="I51" s="35">
        <f>SUM(I52:I53)</f>
        <v>15039.251306063999</v>
      </c>
      <c r="J51" s="35">
        <v>15811.360562313999</v>
      </c>
      <c r="K51" s="36">
        <f t="shared" ref="K51:L53" si="19">(I51-H51)/H51</f>
        <v>3.6675766945827214E-2</v>
      </c>
      <c r="L51" s="37">
        <f t="shared" si="19"/>
        <v>5.1339607307358211E-2</v>
      </c>
    </row>
    <row r="52" spans="2:12" x14ac:dyDescent="0.25">
      <c r="B52" s="38" t="s">
        <v>31</v>
      </c>
      <c r="C52" s="39">
        <v>2622.8893860449998</v>
      </c>
      <c r="D52" s="39">
        <v>2295.8260156299998</v>
      </c>
      <c r="E52" s="39">
        <v>2342.2869758659999</v>
      </c>
      <c r="F52" s="40">
        <f t="shared" si="18"/>
        <v>-0.1246958305428854</v>
      </c>
      <c r="G52" s="41">
        <f t="shared" si="18"/>
        <v>2.0237143372230114E-2</v>
      </c>
      <c r="H52" s="39">
        <v>10074.965057333</v>
      </c>
      <c r="I52" s="39">
        <v>10506.59789268</v>
      </c>
      <c r="J52" s="39">
        <v>11228.471763303</v>
      </c>
      <c r="K52" s="40">
        <f t="shared" si="19"/>
        <v>4.2842117356311681E-2</v>
      </c>
      <c r="L52" s="41">
        <f t="shared" si="19"/>
        <v>6.8706719148920015E-2</v>
      </c>
    </row>
    <row r="53" spans="2:12" x14ac:dyDescent="0.25">
      <c r="B53" s="38" t="s">
        <v>32</v>
      </c>
      <c r="C53" s="39">
        <v>4612.3643920699997</v>
      </c>
      <c r="D53" s="39">
        <v>4679.5678616109999</v>
      </c>
      <c r="E53" s="39">
        <v>5500.9027395809999</v>
      </c>
      <c r="F53" s="40">
        <f t="shared" si="18"/>
        <v>1.4570286262842243E-2</v>
      </c>
      <c r="G53" s="41">
        <f t="shared" si="18"/>
        <v>0.17551511213414589</v>
      </c>
      <c r="H53" s="39">
        <v>4432.2239651050004</v>
      </c>
      <c r="I53" s="39">
        <v>4532.6534133839996</v>
      </c>
      <c r="J53" s="39">
        <v>4582.8887990109997</v>
      </c>
      <c r="K53" s="40">
        <f t="shared" si="19"/>
        <v>2.2658929031944799E-2</v>
      </c>
      <c r="L53" s="41">
        <f t="shared" si="19"/>
        <v>1.1082997318671071E-2</v>
      </c>
    </row>
    <row r="54" spans="2:12" x14ac:dyDescent="0.25">
      <c r="B54" s="34"/>
      <c r="C54" s="35"/>
      <c r="D54" s="35"/>
      <c r="E54" s="35"/>
      <c r="F54" s="36"/>
      <c r="G54" s="37"/>
      <c r="H54" s="35"/>
      <c r="I54" s="35"/>
      <c r="J54" s="35"/>
      <c r="K54" s="36"/>
      <c r="L54" s="43"/>
    </row>
    <row r="55" spans="2:12" x14ac:dyDescent="0.25">
      <c r="B55" s="34" t="s">
        <v>42</v>
      </c>
      <c r="C55" s="35">
        <f t="shared" ref="C55:E57" si="20">C51+C39+C27+C23+C19+C15</f>
        <v>62077.342129608005</v>
      </c>
      <c r="D55" s="35">
        <f t="shared" si="20"/>
        <v>62077.626171741002</v>
      </c>
      <c r="E55" s="35">
        <f t="shared" si="20"/>
        <v>63695.083598732992</v>
      </c>
      <c r="F55" s="36">
        <f t="shared" ref="F55:G57" si="21">(D55-C55)/C55</f>
        <v>4.5756168555591507E-6</v>
      </c>
      <c r="G55" s="37">
        <f t="shared" si="21"/>
        <v>2.6055400741600683E-2</v>
      </c>
      <c r="H55" s="35">
        <f t="shared" ref="H55:I57" si="22">H51+H39+H27+H23+H19+H15</f>
        <v>79146.309686884008</v>
      </c>
      <c r="I55" s="35">
        <f t="shared" si="22"/>
        <v>81005.191573424003</v>
      </c>
      <c r="J55" s="35">
        <v>85495.369436587993</v>
      </c>
      <c r="K55" s="36">
        <f t="shared" ref="K55:L57" si="23">(I55-H55)/H55</f>
        <v>2.3486652680258142E-2</v>
      </c>
      <c r="L55" s="37">
        <f t="shared" si="23"/>
        <v>5.5430741856761653E-2</v>
      </c>
    </row>
    <row r="56" spans="2:12" x14ac:dyDescent="0.25">
      <c r="B56" s="44" t="s">
        <v>31</v>
      </c>
      <c r="C56" s="39">
        <f t="shared" si="20"/>
        <v>18371.622633425999</v>
      </c>
      <c r="D56" s="39">
        <f t="shared" si="20"/>
        <v>18934.196641841001</v>
      </c>
      <c r="E56" s="39">
        <f t="shared" si="20"/>
        <v>17556.403574724998</v>
      </c>
      <c r="F56" s="40">
        <f t="shared" si="21"/>
        <v>3.0621900941478864E-2</v>
      </c>
      <c r="G56" s="41">
        <f t="shared" si="21"/>
        <v>-7.2767442589633843E-2</v>
      </c>
      <c r="H56" s="39">
        <f t="shared" si="22"/>
        <v>53407.313390618998</v>
      </c>
      <c r="I56" s="39">
        <f t="shared" si="22"/>
        <v>56157.823736960003</v>
      </c>
      <c r="J56" s="39">
        <v>58874.480349445999</v>
      </c>
      <c r="K56" s="40">
        <f t="shared" si="23"/>
        <v>5.1500631125626563E-2</v>
      </c>
      <c r="L56" s="41">
        <f t="shared" si="23"/>
        <v>4.8375389780249654E-2</v>
      </c>
    </row>
    <row r="57" spans="2:12" x14ac:dyDescent="0.25">
      <c r="B57" s="44" t="s">
        <v>32</v>
      </c>
      <c r="C57" s="39">
        <f t="shared" si="20"/>
        <v>43705.719496181999</v>
      </c>
      <c r="D57" s="39">
        <f t="shared" si="20"/>
        <v>43143.4295299</v>
      </c>
      <c r="E57" s="39">
        <f t="shared" si="20"/>
        <v>46138.680024007997</v>
      </c>
      <c r="F57" s="40">
        <f t="shared" si="21"/>
        <v>-1.2865363452742569E-2</v>
      </c>
      <c r="G57" s="41">
        <f t="shared" si="21"/>
        <v>6.9425414871856148E-2</v>
      </c>
      <c r="H57" s="39">
        <f t="shared" si="22"/>
        <v>25738.996296265002</v>
      </c>
      <c r="I57" s="39">
        <f t="shared" si="22"/>
        <v>24847.367836464</v>
      </c>
      <c r="J57" s="39">
        <v>26620.889087142001</v>
      </c>
      <c r="K57" s="40">
        <f t="shared" si="23"/>
        <v>-3.4641151097659043E-2</v>
      </c>
      <c r="L57" s="41">
        <f t="shared" si="23"/>
        <v>7.1376624773724459E-2</v>
      </c>
    </row>
    <row r="58" spans="2:12" ht="15.75" thickBot="1" x14ac:dyDescent="0.3">
      <c r="B58" s="45"/>
      <c r="C58" s="46"/>
      <c r="D58" s="46"/>
      <c r="E58" s="46"/>
      <c r="F58" s="46"/>
      <c r="G58" s="47"/>
      <c r="H58" s="46"/>
      <c r="I58" s="46"/>
      <c r="J58" s="46"/>
      <c r="K58" s="46"/>
      <c r="L58" s="47"/>
    </row>
    <row r="59" spans="2:12" ht="15.75" thickBot="1" x14ac:dyDescent="0.3">
      <c r="B59" s="48"/>
      <c r="C59" s="49"/>
      <c r="D59" s="49"/>
      <c r="E59" s="49"/>
      <c r="F59" s="49"/>
      <c r="G59" s="49"/>
      <c r="L59" s="49"/>
    </row>
    <row r="60" spans="2:12" ht="15.75" thickBot="1" x14ac:dyDescent="0.3">
      <c r="B60" s="48"/>
      <c r="C60" s="50"/>
      <c r="D60" s="51" t="s">
        <v>27</v>
      </c>
      <c r="E60" s="51" t="s">
        <v>28</v>
      </c>
      <c r="F60" s="51" t="s">
        <v>29</v>
      </c>
    </row>
    <row r="61" spans="2:12" x14ac:dyDescent="0.25">
      <c r="B61" s="52" t="s">
        <v>43</v>
      </c>
      <c r="C61" s="53"/>
      <c r="D61" s="54">
        <f t="shared" ref="D61:F63" si="24">C55-H55</f>
        <v>-17068.967557276002</v>
      </c>
      <c r="E61" s="54">
        <f t="shared" si="24"/>
        <v>-18927.565401683001</v>
      </c>
      <c r="F61" s="55">
        <f t="shared" si="24"/>
        <v>-21800.285837855001</v>
      </c>
      <c r="L61" s="56"/>
    </row>
    <row r="62" spans="2:12" x14ac:dyDescent="0.25">
      <c r="B62" s="44" t="s">
        <v>31</v>
      </c>
      <c r="C62" s="57"/>
      <c r="D62" s="58">
        <f t="shared" si="24"/>
        <v>-35035.690757192999</v>
      </c>
      <c r="E62" s="58">
        <f t="shared" si="24"/>
        <v>-37223.627095119002</v>
      </c>
      <c r="F62" s="59">
        <f t="shared" si="24"/>
        <v>-41318.076774721005</v>
      </c>
      <c r="L62" s="56"/>
    </row>
    <row r="63" spans="2:12" x14ac:dyDescent="0.25">
      <c r="B63" s="44" t="s">
        <v>32</v>
      </c>
      <c r="C63" s="57"/>
      <c r="D63" s="58">
        <f t="shared" si="24"/>
        <v>17966.723199916996</v>
      </c>
      <c r="E63" s="58">
        <f t="shared" si="24"/>
        <v>18296.061693436</v>
      </c>
      <c r="F63" s="59">
        <f t="shared" si="24"/>
        <v>19517.790936865997</v>
      </c>
      <c r="L63" s="56"/>
    </row>
    <row r="64" spans="2:12" x14ac:dyDescent="0.25">
      <c r="B64" s="44"/>
      <c r="C64" s="57"/>
      <c r="D64" s="58"/>
      <c r="E64" s="58"/>
      <c r="F64" s="59"/>
      <c r="L64" s="56"/>
    </row>
    <row r="65" spans="2:12" x14ac:dyDescent="0.25">
      <c r="B65" s="34" t="s">
        <v>44</v>
      </c>
      <c r="C65" s="57"/>
      <c r="D65" s="60">
        <f t="shared" ref="D65:F67" si="25">C55/H55</f>
        <v>0.78433653287432248</v>
      </c>
      <c r="E65" s="60">
        <f t="shared" si="25"/>
        <v>0.76634132906744812</v>
      </c>
      <c r="F65" s="61">
        <f t="shared" si="25"/>
        <v>0.74501208683559994</v>
      </c>
      <c r="L65" s="56"/>
    </row>
    <row r="66" spans="2:12" x14ac:dyDescent="0.25">
      <c r="B66" s="44" t="s">
        <v>31</v>
      </c>
      <c r="C66" s="57"/>
      <c r="D66" s="60">
        <f t="shared" si="25"/>
        <v>0.34399076581622207</v>
      </c>
      <c r="E66" s="60">
        <f t="shared" si="25"/>
        <v>0.33716044144672846</v>
      </c>
      <c r="F66" s="61">
        <f t="shared" si="25"/>
        <v>0.29820056959348096</v>
      </c>
      <c r="G66" s="57"/>
      <c r="L66" s="56"/>
    </row>
    <row r="67" spans="2:12" ht="15.75" thickBot="1" x14ac:dyDescent="0.3">
      <c r="B67" s="62" t="s">
        <v>32</v>
      </c>
      <c r="C67" s="63"/>
      <c r="D67" s="64">
        <f t="shared" si="25"/>
        <v>1.698035113456392</v>
      </c>
      <c r="E67" s="64">
        <f t="shared" si="25"/>
        <v>1.7363380223552762</v>
      </c>
      <c r="F67" s="65">
        <f t="shared" si="25"/>
        <v>1.7331757730921606</v>
      </c>
      <c r="G67" s="57"/>
      <c r="L67" s="56"/>
    </row>
  </sheetData>
  <mergeCells count="4">
    <mergeCell ref="B8:L8"/>
    <mergeCell ref="B9:L9"/>
    <mergeCell ref="H11:L11"/>
    <mergeCell ref="K12:L12"/>
  </mergeCells>
  <pageMargins left="0.11811023622047245" right="0.31496062992125984" top="0.35433070866141736" bottom="0.35433070866141736" header="0" footer="0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4FC50-02D2-4FF3-9E6F-C8FB84BF6CFF}">
  <sheetPr>
    <pageSetUpPr fitToPage="1"/>
  </sheetPr>
  <dimension ref="B2:L53"/>
  <sheetViews>
    <sheetView workbookViewId="0">
      <selection activeCell="B1" sqref="B1"/>
    </sheetView>
  </sheetViews>
  <sheetFormatPr baseColWidth="10" defaultRowHeight="15" x14ac:dyDescent="0.25"/>
  <cols>
    <col min="1" max="1" width="3.7109375" customWidth="1"/>
    <col min="2" max="2" width="30.140625" customWidth="1"/>
  </cols>
  <sheetData>
    <row r="2" spans="2:12" x14ac:dyDescent="0.25">
      <c r="B2" s="66"/>
    </row>
    <row r="3" spans="2:12" x14ac:dyDescent="0.25">
      <c r="B3" s="66"/>
    </row>
    <row r="4" spans="2:12" x14ac:dyDescent="0.25">
      <c r="B4" s="66"/>
    </row>
    <row r="5" spans="2:12" x14ac:dyDescent="0.25">
      <c r="B5" s="66"/>
      <c r="I5" s="67"/>
    </row>
    <row r="6" spans="2:12" x14ac:dyDescent="0.25">
      <c r="B6" s="66"/>
      <c r="F6" s="67"/>
      <c r="I6" s="67"/>
    </row>
    <row r="7" spans="2:12" x14ac:dyDescent="0.25">
      <c r="B7" s="66"/>
    </row>
    <row r="8" spans="2:12" ht="18.75" x14ac:dyDescent="0.25">
      <c r="B8" s="68" t="s">
        <v>45</v>
      </c>
      <c r="C8" s="69"/>
      <c r="D8" s="69"/>
      <c r="E8" s="70"/>
      <c r="F8" s="70"/>
      <c r="G8" s="70"/>
      <c r="H8" s="70"/>
      <c r="I8" s="70"/>
      <c r="J8" s="70"/>
      <c r="K8" s="70"/>
      <c r="L8" s="70"/>
    </row>
    <row r="9" spans="2:12" ht="18.75" x14ac:dyDescent="0.3">
      <c r="B9" s="155" t="s">
        <v>46</v>
      </c>
      <c r="C9" s="155"/>
      <c r="D9" s="155"/>
      <c r="E9" s="155"/>
      <c r="F9" s="155"/>
      <c r="G9" s="155"/>
      <c r="H9" s="155"/>
      <c r="I9" s="155"/>
      <c r="J9" s="155"/>
      <c r="K9" s="155"/>
      <c r="L9" s="155"/>
    </row>
    <row r="10" spans="2:12" ht="16.5" thickBot="1" x14ac:dyDescent="0.3">
      <c r="B10" s="71"/>
      <c r="C10" s="72"/>
      <c r="D10" s="73"/>
      <c r="E10" s="74"/>
      <c r="F10" s="74"/>
      <c r="G10" s="75"/>
      <c r="H10" s="76"/>
      <c r="I10" s="73"/>
      <c r="J10" s="73"/>
      <c r="K10" s="73"/>
      <c r="L10" s="73"/>
    </row>
    <row r="11" spans="2:12" ht="15.75" thickBot="1" x14ac:dyDescent="0.3">
      <c r="B11" s="77" t="s">
        <v>22</v>
      </c>
      <c r="C11" s="78" t="s">
        <v>23</v>
      </c>
      <c r="D11" s="78"/>
      <c r="E11" s="78"/>
      <c r="F11" s="79"/>
      <c r="G11" s="80"/>
      <c r="H11" s="78" t="s">
        <v>24</v>
      </c>
      <c r="I11" s="78"/>
      <c r="J11" s="78"/>
      <c r="K11" s="79"/>
      <c r="L11" s="81"/>
    </row>
    <row r="12" spans="2:12" x14ac:dyDescent="0.25">
      <c r="B12" s="82"/>
      <c r="C12" s="48"/>
      <c r="D12" s="83" t="s">
        <v>25</v>
      </c>
      <c r="E12" s="84"/>
      <c r="F12" s="83" t="s">
        <v>47</v>
      </c>
      <c r="G12" s="85"/>
      <c r="H12" s="48"/>
      <c r="I12" s="83" t="s">
        <v>25</v>
      </c>
      <c r="J12" s="84"/>
      <c r="K12" s="83" t="s">
        <v>47</v>
      </c>
      <c r="L12" s="85"/>
    </row>
    <row r="13" spans="2:12" ht="15.75" thickBot="1" x14ac:dyDescent="0.3">
      <c r="B13" s="82"/>
      <c r="C13" s="86" t="s">
        <v>48</v>
      </c>
      <c r="D13" s="86" t="s">
        <v>49</v>
      </c>
      <c r="E13" s="86" t="s">
        <v>50</v>
      </c>
      <c r="F13" s="87" t="s">
        <v>51</v>
      </c>
      <c r="G13" s="87" t="s">
        <v>52</v>
      </c>
      <c r="H13" s="86" t="s">
        <v>48</v>
      </c>
      <c r="I13" s="86" t="s">
        <v>49</v>
      </c>
      <c r="J13" s="86" t="s">
        <v>50</v>
      </c>
      <c r="K13" s="87" t="s">
        <v>51</v>
      </c>
      <c r="L13" s="87" t="s">
        <v>52</v>
      </c>
    </row>
    <row r="14" spans="2:12" x14ac:dyDescent="0.25">
      <c r="B14" s="88"/>
      <c r="C14" s="89"/>
      <c r="D14" s="89"/>
      <c r="E14" s="89"/>
      <c r="F14" s="89"/>
      <c r="G14" s="90"/>
      <c r="H14" s="89"/>
      <c r="I14" s="89"/>
      <c r="J14" s="89"/>
      <c r="K14" s="89"/>
      <c r="L14" s="90"/>
    </row>
    <row r="15" spans="2:12" x14ac:dyDescent="0.25">
      <c r="B15" s="91"/>
      <c r="C15" s="32"/>
      <c r="D15" s="32"/>
      <c r="E15" s="32"/>
      <c r="F15" s="32"/>
      <c r="G15" s="33"/>
      <c r="H15" s="32"/>
      <c r="I15" s="32"/>
      <c r="J15" s="32"/>
      <c r="K15" s="32"/>
      <c r="L15" s="33"/>
    </row>
    <row r="16" spans="2:12" x14ac:dyDescent="0.25">
      <c r="B16" s="34" t="s">
        <v>53</v>
      </c>
      <c r="C16" s="92">
        <f>SUM(C17:C18)</f>
        <v>5310.0024078020006</v>
      </c>
      <c r="D16" s="92">
        <f>SUM(D17:D18)</f>
        <v>6486.6121138910003</v>
      </c>
      <c r="E16" s="92">
        <f>SUM(E17:E18)</f>
        <v>5748.8385488200001</v>
      </c>
      <c r="F16" s="93">
        <f>(D16-C16)/C16</f>
        <v>0.22158364831628022</v>
      </c>
      <c r="G16" s="94">
        <f t="shared" ref="F16:G18" si="0">(E16-D16)/D16</f>
        <v>-0.11373788845660543</v>
      </c>
      <c r="H16" s="92">
        <f>SUM(H17:H18)</f>
        <v>5903.3331969259998</v>
      </c>
      <c r="I16" s="92">
        <f>SUM(I17:I18)</f>
        <v>4973.9166801739993</v>
      </c>
      <c r="J16" s="92">
        <v>4186.7184503970002</v>
      </c>
      <c r="K16" s="93">
        <f t="shared" ref="K16:L18" si="1">(I16-H16)/H16</f>
        <v>-0.15743927807360913</v>
      </c>
      <c r="L16" s="94">
        <f t="shared" si="1"/>
        <v>-0.15826526264799859</v>
      </c>
    </row>
    <row r="17" spans="2:12" x14ac:dyDescent="0.25">
      <c r="B17" s="44" t="s">
        <v>31</v>
      </c>
      <c r="C17" s="42">
        <v>5225.2325504460005</v>
      </c>
      <c r="D17" s="42">
        <v>6414.1833014809999</v>
      </c>
      <c r="E17" s="42">
        <v>5642.4441799010001</v>
      </c>
      <c r="F17" s="95">
        <f t="shared" si="0"/>
        <v>0.22754025577933684</v>
      </c>
      <c r="G17" s="94">
        <f t="shared" si="0"/>
        <v>-0.12031759700440889</v>
      </c>
      <c r="H17" s="42">
        <v>5656.5837980380002</v>
      </c>
      <c r="I17" s="42">
        <v>4732.9523517159996</v>
      </c>
      <c r="J17" s="42">
        <v>3991.1038016570001</v>
      </c>
      <c r="K17" s="95">
        <f t="shared" si="1"/>
        <v>-0.16328432129695741</v>
      </c>
      <c r="L17" s="96">
        <f t="shared" si="1"/>
        <v>-0.156741182866553</v>
      </c>
    </row>
    <row r="18" spans="2:12" x14ac:dyDescent="0.25">
      <c r="B18" s="44" t="s">
        <v>32</v>
      </c>
      <c r="C18" s="42">
        <v>84.769857356000003</v>
      </c>
      <c r="D18" s="42">
        <v>72.428812409999992</v>
      </c>
      <c r="E18" s="42">
        <v>106.394368919</v>
      </c>
      <c r="F18" s="95">
        <f t="shared" si="0"/>
        <v>-0.14558293868742145</v>
      </c>
      <c r="G18" s="94">
        <f t="shared" si="0"/>
        <v>0.46895089645720195</v>
      </c>
      <c r="H18" s="42">
        <v>246.749398888</v>
      </c>
      <c r="I18" s="42">
        <v>240.96432845800001</v>
      </c>
      <c r="J18" s="42">
        <v>195.61464874000001</v>
      </c>
      <c r="K18" s="95">
        <f t="shared" si="1"/>
        <v>-2.3445124713863414E-2</v>
      </c>
      <c r="L18" s="96">
        <f t="shared" si="1"/>
        <v>-0.18820080137257508</v>
      </c>
    </row>
    <row r="19" spans="2:12" x14ac:dyDescent="0.25">
      <c r="B19" s="91"/>
      <c r="C19" s="92"/>
      <c r="D19" s="92"/>
      <c r="E19" s="92"/>
      <c r="F19" s="97"/>
      <c r="G19" s="98"/>
      <c r="H19" s="99"/>
      <c r="I19" s="99"/>
      <c r="J19" s="99"/>
      <c r="K19" s="97"/>
      <c r="L19" s="100"/>
    </row>
    <row r="20" spans="2:12" x14ac:dyDescent="0.25">
      <c r="B20" s="34" t="s">
        <v>54</v>
      </c>
      <c r="C20" s="92">
        <f>SUM(C21:C22)</f>
        <v>3830.3107649520002</v>
      </c>
      <c r="D20" s="92">
        <f>SUM(D21:D22)</f>
        <v>3849.0496502989999</v>
      </c>
      <c r="E20" s="92">
        <f>SUM(E21:E22)</f>
        <v>2685.0046954569998</v>
      </c>
      <c r="F20" s="93">
        <f>(D20-C20)/C20</f>
        <v>4.8922624029527143E-3</v>
      </c>
      <c r="G20" s="94">
        <f>(E20-D20)/D20</f>
        <v>-0.30242399049115287</v>
      </c>
      <c r="H20" s="92">
        <f>SUM(H21:H22)</f>
        <v>13496.041026633</v>
      </c>
      <c r="I20" s="92">
        <f>SUM(I21:I22)</f>
        <v>14718.533682928</v>
      </c>
      <c r="J20" s="92">
        <v>13828.865068416</v>
      </c>
      <c r="K20" s="93">
        <f>(I20-H20)/H20</f>
        <v>9.05815752843772E-2</v>
      </c>
      <c r="L20" s="94">
        <f>(J20-I20)/I20</f>
        <v>-6.0445465131076556E-2</v>
      </c>
    </row>
    <row r="21" spans="2:12" x14ac:dyDescent="0.25">
      <c r="B21" s="44" t="s">
        <v>31</v>
      </c>
      <c r="C21" s="42">
        <v>3830.3107649520002</v>
      </c>
      <c r="D21" s="42">
        <v>3849.0496502989999</v>
      </c>
      <c r="E21" s="42">
        <v>2685.0046954569998</v>
      </c>
      <c r="F21" s="93">
        <f>(D21-C21)/C21</f>
        <v>4.8922624029527143E-3</v>
      </c>
      <c r="G21" s="94">
        <f>(E21-D21)/D21</f>
        <v>-0.30242399049115287</v>
      </c>
      <c r="H21" s="42">
        <v>13496.041026633</v>
      </c>
      <c r="I21" s="42">
        <v>14718.533682928</v>
      </c>
      <c r="J21" s="42">
        <v>13828.865068416</v>
      </c>
      <c r="K21" s="95">
        <f>(I21-H21)/H21</f>
        <v>9.05815752843772E-2</v>
      </c>
      <c r="L21" s="96">
        <f>(J21-I21)/I21</f>
        <v>-6.0445465131076556E-2</v>
      </c>
    </row>
    <row r="22" spans="2:12" x14ac:dyDescent="0.25">
      <c r="B22" s="44" t="s">
        <v>32</v>
      </c>
      <c r="C22" s="58">
        <v>0</v>
      </c>
      <c r="D22" s="58">
        <v>0</v>
      </c>
      <c r="E22" s="58">
        <v>0</v>
      </c>
      <c r="F22" s="95" t="s">
        <v>55</v>
      </c>
      <c r="G22" s="96"/>
      <c r="H22" s="58">
        <v>0</v>
      </c>
      <c r="I22" s="58">
        <v>0</v>
      </c>
      <c r="J22" s="58">
        <v>0</v>
      </c>
      <c r="K22" s="95" t="s">
        <v>55</v>
      </c>
      <c r="L22" s="96" t="s">
        <v>55</v>
      </c>
    </row>
    <row r="23" spans="2:12" x14ac:dyDescent="0.25">
      <c r="B23" s="91"/>
      <c r="C23" s="92"/>
      <c r="D23" s="92"/>
      <c r="E23" s="92"/>
      <c r="F23" s="97"/>
      <c r="G23" s="98"/>
      <c r="H23" s="92"/>
      <c r="I23" s="92"/>
      <c r="J23" s="92"/>
      <c r="K23" s="97"/>
      <c r="L23" s="100"/>
    </row>
    <row r="24" spans="2:12" x14ac:dyDescent="0.25">
      <c r="B24" s="34" t="s">
        <v>56</v>
      </c>
      <c r="C24" s="92">
        <f>SUM(C25:C26)</f>
        <v>2672.1495314700001</v>
      </c>
      <c r="D24" s="92">
        <f>SUM(D25:D26)</f>
        <v>1969.483813882</v>
      </c>
      <c r="E24" s="92">
        <f>SUM(E25:E26)</f>
        <v>2264.5573584459999</v>
      </c>
      <c r="F24" s="93">
        <f>(D24-C24)/C24</f>
        <v>-0.26295898089260383</v>
      </c>
      <c r="G24" s="94">
        <f>(E24-D24)/D24</f>
        <v>0.14982278223571066</v>
      </c>
      <c r="H24" s="92">
        <f>SUM(H25:H26)</f>
        <v>1422.4534703750001</v>
      </c>
      <c r="I24" s="92">
        <f>SUM(I25:I26)</f>
        <v>1234.186713589</v>
      </c>
      <c r="J24" s="92">
        <v>1431.8630167630001</v>
      </c>
      <c r="K24" s="93">
        <f>(I24-H24)/H24</f>
        <v>-0.13235354316114642</v>
      </c>
      <c r="L24" s="94">
        <f>(J24-I24)/I24</f>
        <v>0.16016725913306901</v>
      </c>
    </row>
    <row r="25" spans="2:12" x14ac:dyDescent="0.25">
      <c r="B25" s="44" t="s">
        <v>31</v>
      </c>
      <c r="C25" s="42">
        <v>2672.1495314700001</v>
      </c>
      <c r="D25" s="42">
        <v>1969.483813882</v>
      </c>
      <c r="E25" s="42">
        <v>2264.5573584459999</v>
      </c>
      <c r="F25" s="95">
        <f>(D25-C25)/C25</f>
        <v>-0.26295898089260383</v>
      </c>
      <c r="G25" s="96">
        <f>(E25-D25)/D25</f>
        <v>0.14982278223571066</v>
      </c>
      <c r="H25" s="42">
        <v>1422.4534703750001</v>
      </c>
      <c r="I25" s="42">
        <v>1234.186713589</v>
      </c>
      <c r="J25" s="42">
        <v>1431.8630167630001</v>
      </c>
      <c r="K25" s="95">
        <f>(I25-H25)/H25</f>
        <v>-0.13235354316114642</v>
      </c>
      <c r="L25" s="96">
        <f>(J25-I25)/I25</f>
        <v>0.16016725913306901</v>
      </c>
    </row>
    <row r="26" spans="2:12" x14ac:dyDescent="0.25">
      <c r="B26" s="44" t="s">
        <v>32</v>
      </c>
      <c r="C26" s="58">
        <v>0</v>
      </c>
      <c r="D26" s="58">
        <v>0</v>
      </c>
      <c r="E26" s="58">
        <v>0</v>
      </c>
      <c r="F26" s="95" t="s">
        <v>55</v>
      </c>
      <c r="G26" s="96"/>
      <c r="H26" s="58">
        <v>0</v>
      </c>
      <c r="I26" s="58">
        <v>0</v>
      </c>
      <c r="J26" s="58"/>
      <c r="K26" s="95" t="s">
        <v>55</v>
      </c>
      <c r="L26" s="96" t="s">
        <v>55</v>
      </c>
    </row>
    <row r="27" spans="2:12" x14ac:dyDescent="0.25">
      <c r="B27" s="91"/>
      <c r="C27" s="92"/>
      <c r="D27" s="92"/>
      <c r="E27" s="92"/>
      <c r="F27" s="97"/>
      <c r="G27" s="98"/>
      <c r="H27" s="92"/>
      <c r="I27" s="92"/>
      <c r="J27" s="92"/>
      <c r="K27" s="97"/>
      <c r="L27" s="100"/>
    </row>
    <row r="28" spans="2:12" x14ac:dyDescent="0.25">
      <c r="B28" s="34" t="s">
        <v>57</v>
      </c>
      <c r="C28" s="92">
        <f>SUM(C29:C30)</f>
        <v>19450.082707505</v>
      </c>
      <c r="D28" s="92">
        <f>SUM(D29:D30)</f>
        <v>18708.437789465999</v>
      </c>
      <c r="E28" s="92">
        <f>SUM(E29:E30)</f>
        <v>21435.785286294002</v>
      </c>
      <c r="F28" s="93">
        <f t="shared" ref="F28:G30" si="2">(D28-C28)/C28</f>
        <v>-3.813068197148746E-2</v>
      </c>
      <c r="G28" s="94">
        <f t="shared" si="2"/>
        <v>0.14578168030489788</v>
      </c>
      <c r="H28" s="92">
        <f>SUM(H29:H30)</f>
        <v>31697.019263937997</v>
      </c>
      <c r="I28" s="92">
        <f>SUM(I29:I30)</f>
        <v>30971.154445417</v>
      </c>
      <c r="J28" s="92">
        <v>32359.667910983</v>
      </c>
      <c r="K28" s="93">
        <f t="shared" ref="K28:L30" si="3">(I28-H28)/H28</f>
        <v>-2.2900097087262088E-2</v>
      </c>
      <c r="L28" s="94">
        <f t="shared" si="3"/>
        <v>4.4832473649411141E-2</v>
      </c>
    </row>
    <row r="29" spans="2:12" x14ac:dyDescent="0.25">
      <c r="B29" s="44" t="s">
        <v>31</v>
      </c>
      <c r="C29" s="42">
        <v>2640.909699195</v>
      </c>
      <c r="D29" s="42">
        <v>2322.14229669</v>
      </c>
      <c r="E29" s="42">
        <v>2561.7526403649999</v>
      </c>
      <c r="F29" s="95">
        <f t="shared" si="2"/>
        <v>-0.12070363579722794</v>
      </c>
      <c r="G29" s="96">
        <f t="shared" si="2"/>
        <v>0.10318503909796675</v>
      </c>
      <c r="H29" s="42">
        <v>12963.718190857</v>
      </c>
      <c r="I29" s="42">
        <v>13254.676825158</v>
      </c>
      <c r="J29" s="42">
        <v>13685.521964586</v>
      </c>
      <c r="K29" s="95">
        <f t="shared" si="3"/>
        <v>2.2444072758863717E-2</v>
      </c>
      <c r="L29" s="96">
        <f t="shared" si="3"/>
        <v>3.2505141023901521E-2</v>
      </c>
    </row>
    <row r="30" spans="2:12" x14ac:dyDescent="0.25">
      <c r="B30" s="44" t="s">
        <v>32</v>
      </c>
      <c r="C30" s="42">
        <v>16809.173008310001</v>
      </c>
      <c r="D30" s="42">
        <v>16386.295492776</v>
      </c>
      <c r="E30" s="42">
        <v>18874.032645929001</v>
      </c>
      <c r="F30" s="95">
        <f t="shared" si="2"/>
        <v>-2.515754435539105E-2</v>
      </c>
      <c r="G30" s="96">
        <f t="shared" si="2"/>
        <v>0.15181815525356143</v>
      </c>
      <c r="H30" s="42">
        <v>18733.301073080998</v>
      </c>
      <c r="I30" s="42">
        <v>17716.477620259</v>
      </c>
      <c r="J30" s="42">
        <v>18674.145946396999</v>
      </c>
      <c r="K30" s="95">
        <f t="shared" si="3"/>
        <v>-5.4278925473692015E-2</v>
      </c>
      <c r="L30" s="96">
        <f t="shared" si="3"/>
        <v>5.4055233024587999E-2</v>
      </c>
    </row>
    <row r="31" spans="2:12" x14ac:dyDescent="0.25">
      <c r="B31" s="91"/>
      <c r="C31" s="92"/>
      <c r="D31" s="92"/>
      <c r="E31" s="92"/>
      <c r="F31" s="97"/>
      <c r="G31" s="98"/>
      <c r="H31" s="92"/>
      <c r="I31" s="92"/>
      <c r="J31" s="92"/>
      <c r="K31" s="97"/>
      <c r="L31" s="100"/>
    </row>
    <row r="32" spans="2:12" x14ac:dyDescent="0.25">
      <c r="B32" s="34" t="s">
        <v>58</v>
      </c>
      <c r="C32" s="92">
        <f>SUM(C33:C34)</f>
        <v>11977.940443991001</v>
      </c>
      <c r="D32" s="92">
        <f>SUM(D33:D34)</f>
        <v>11693.223285586999</v>
      </c>
      <c r="E32" s="92">
        <f>SUM(E33:E34)</f>
        <v>11837.145318667999</v>
      </c>
      <c r="F32" s="93">
        <f t="shared" ref="F32:G34" si="4">(D32-C32)/C32</f>
        <v>-2.3770126403227954E-2</v>
      </c>
      <c r="G32" s="94">
        <f t="shared" si="4"/>
        <v>1.2308157431526842E-2</v>
      </c>
      <c r="H32" s="92">
        <f>SUM(H33:H34)</f>
        <v>16724.770184560002</v>
      </c>
      <c r="I32" s="92">
        <f>SUM(I33:I34)</f>
        <v>17754.178320543</v>
      </c>
      <c r="J32" s="92">
        <v>21328.333722816002</v>
      </c>
      <c r="K32" s="93">
        <f t="shared" ref="K32:L34" si="5">(I32-H32)/H32</f>
        <v>6.1549912173581217E-2</v>
      </c>
      <c r="L32" s="94">
        <f t="shared" si="5"/>
        <v>0.20131347887485274</v>
      </c>
    </row>
    <row r="33" spans="2:12" x14ac:dyDescent="0.25">
      <c r="B33" s="44" t="s">
        <v>31</v>
      </c>
      <c r="C33" s="42">
        <v>1102.715478607</v>
      </c>
      <c r="D33" s="42">
        <v>1448.356020811</v>
      </c>
      <c r="E33" s="42">
        <v>1504.0346861610001</v>
      </c>
      <c r="F33" s="95">
        <f t="shared" si="4"/>
        <v>0.31344489935030995</v>
      </c>
      <c r="G33" s="96">
        <f t="shared" si="4"/>
        <v>3.8442665028466598E-2</v>
      </c>
      <c r="H33" s="42">
        <v>12350.102143811</v>
      </c>
      <c r="I33" s="42">
        <v>13619.921945376</v>
      </c>
      <c r="J33" s="42">
        <v>16493.744755483</v>
      </c>
      <c r="K33" s="95">
        <f t="shared" si="5"/>
        <v>0.10281856674370451</v>
      </c>
      <c r="L33" s="96">
        <f t="shared" si="5"/>
        <v>0.21100141554648708</v>
      </c>
    </row>
    <row r="34" spans="2:12" x14ac:dyDescent="0.25">
      <c r="B34" s="44" t="s">
        <v>32</v>
      </c>
      <c r="C34" s="42">
        <v>10875.224965384001</v>
      </c>
      <c r="D34" s="42">
        <v>10244.867264776</v>
      </c>
      <c r="E34" s="42">
        <v>10333.110632507</v>
      </c>
      <c r="F34" s="95">
        <f t="shared" si="4"/>
        <v>-5.7962727448346039E-2</v>
      </c>
      <c r="G34" s="96">
        <f t="shared" si="4"/>
        <v>8.6134222582267342E-3</v>
      </c>
      <c r="H34" s="42">
        <v>4374.6680407490003</v>
      </c>
      <c r="I34" s="42">
        <v>4134.2563751670004</v>
      </c>
      <c r="J34" s="42">
        <v>4834.5889673330003</v>
      </c>
      <c r="K34" s="95">
        <f t="shared" si="5"/>
        <v>-5.4955407665821021E-2</v>
      </c>
      <c r="L34" s="96">
        <f t="shared" si="5"/>
        <v>0.16939747529269042</v>
      </c>
    </row>
    <row r="35" spans="2:12" x14ac:dyDescent="0.25">
      <c r="B35" s="91"/>
      <c r="C35" s="92"/>
      <c r="D35" s="92"/>
      <c r="E35" s="92"/>
      <c r="F35" s="97"/>
      <c r="G35" s="98"/>
      <c r="H35" s="92"/>
      <c r="I35" s="92"/>
      <c r="J35" s="92"/>
      <c r="K35" s="97"/>
      <c r="L35" s="100"/>
    </row>
    <row r="36" spans="2:12" x14ac:dyDescent="0.25">
      <c r="B36" s="34" t="s">
        <v>59</v>
      </c>
      <c r="C36" s="92">
        <f>SUM(C37:C38)</f>
        <v>18836.856273887999</v>
      </c>
      <c r="D36" s="92">
        <f>SUM(D37:D38)</f>
        <v>19370.819518615997</v>
      </c>
      <c r="E36" s="92">
        <f>SUM(E37:E38)</f>
        <v>19723.752391047998</v>
      </c>
      <c r="F36" s="93">
        <f t="shared" ref="F36:G38" si="6">(D36-C36)/C36</f>
        <v>2.8346728188832021E-2</v>
      </c>
      <c r="G36" s="94">
        <f t="shared" si="6"/>
        <v>1.8219821422259402E-2</v>
      </c>
      <c r="H36" s="92">
        <f>SUM(H37:H38)</f>
        <v>9902.6925444520002</v>
      </c>
      <c r="I36" s="92">
        <f>SUM(I37:I38)</f>
        <v>11353.221730772999</v>
      </c>
      <c r="J36" s="92">
        <v>12359.921267213</v>
      </c>
      <c r="K36" s="93">
        <f t="shared" ref="K36:L38" si="7">(I36-H36)/H36</f>
        <v>0.14647826132233702</v>
      </c>
      <c r="L36" s="94">
        <f t="shared" si="7"/>
        <v>8.8670824926402492E-2</v>
      </c>
    </row>
    <row r="37" spans="2:12" x14ac:dyDescent="0.25">
      <c r="B37" s="44" t="s">
        <v>31</v>
      </c>
      <c r="C37" s="42">
        <v>2900.3046087560001</v>
      </c>
      <c r="D37" s="42">
        <v>2930.9815586780001</v>
      </c>
      <c r="E37" s="42">
        <v>2898.6100143949998</v>
      </c>
      <c r="F37" s="95">
        <f t="shared" si="6"/>
        <v>1.0577147596630521E-2</v>
      </c>
      <c r="G37" s="96">
        <f t="shared" si="6"/>
        <v>-1.1044608652400137E-2</v>
      </c>
      <c r="H37" s="42">
        <v>7518.4147609049996</v>
      </c>
      <c r="I37" s="42">
        <v>8597.5522181929991</v>
      </c>
      <c r="J37" s="42">
        <v>9443.3817425409998</v>
      </c>
      <c r="K37" s="95">
        <f t="shared" si="7"/>
        <v>0.1435325785562411</v>
      </c>
      <c r="L37" s="96">
        <f t="shared" si="7"/>
        <v>9.8380271835763727E-2</v>
      </c>
    </row>
    <row r="38" spans="2:12" x14ac:dyDescent="0.25">
      <c r="B38" s="44" t="s">
        <v>32</v>
      </c>
      <c r="C38" s="42">
        <v>15936.551665131999</v>
      </c>
      <c r="D38" s="42">
        <v>16439.837959937999</v>
      </c>
      <c r="E38" s="42">
        <v>16825.142376652999</v>
      </c>
      <c r="F38" s="95">
        <f t="shared" si="6"/>
        <v>3.1580627062951928E-2</v>
      </c>
      <c r="G38" s="96">
        <f t="shared" si="6"/>
        <v>2.3437239324009325E-2</v>
      </c>
      <c r="H38" s="42">
        <v>2384.2777835470001</v>
      </c>
      <c r="I38" s="42">
        <v>2755.6695125800002</v>
      </c>
      <c r="J38" s="42">
        <v>2916.539524672</v>
      </c>
      <c r="K38" s="95">
        <f t="shared" si="7"/>
        <v>0.15576697127987099</v>
      </c>
      <c r="L38" s="96">
        <f t="shared" si="7"/>
        <v>5.8377832086760284E-2</v>
      </c>
    </row>
    <row r="39" spans="2:12" x14ac:dyDescent="0.25">
      <c r="B39" s="91"/>
      <c r="C39" s="92"/>
      <c r="D39" s="92"/>
      <c r="E39" s="92"/>
      <c r="F39" s="97"/>
      <c r="G39" s="98"/>
      <c r="H39" s="92"/>
      <c r="I39" s="92"/>
      <c r="J39" s="92"/>
      <c r="K39" s="97"/>
      <c r="L39" s="100"/>
    </row>
    <row r="40" spans="2:12" x14ac:dyDescent="0.25">
      <c r="B40" s="34" t="s">
        <v>42</v>
      </c>
      <c r="C40" s="92">
        <f t="shared" ref="C40:E41" si="8">C36+C32+C28+C24+C20+C16</f>
        <v>62077.342129608005</v>
      </c>
      <c r="D40" s="92">
        <f t="shared" si="8"/>
        <v>62077.626171740994</v>
      </c>
      <c r="E40" s="92">
        <f t="shared" si="8"/>
        <v>63695.083598732999</v>
      </c>
      <c r="F40" s="93">
        <f t="shared" ref="F40:G42" si="9">(D40-C40)/C40</f>
        <v>4.5756168554419425E-6</v>
      </c>
      <c r="G40" s="94">
        <f t="shared" si="9"/>
        <v>2.6055400741600919E-2</v>
      </c>
      <c r="H40" s="92">
        <f t="shared" ref="H40:J42" si="10">H36+H32+H28+H24+H20+H16</f>
        <v>79146.309686884008</v>
      </c>
      <c r="I40" s="92">
        <f t="shared" si="10"/>
        <v>81005.191573424003</v>
      </c>
      <c r="J40" s="92">
        <f t="shared" si="10"/>
        <v>85495.369436588007</v>
      </c>
      <c r="K40" s="93">
        <f t="shared" ref="K40:L42" si="11">(I40-H40)/H40</f>
        <v>2.3486652680258142E-2</v>
      </c>
      <c r="L40" s="94">
        <f t="shared" si="11"/>
        <v>5.5430741856761827E-2</v>
      </c>
    </row>
    <row r="41" spans="2:12" x14ac:dyDescent="0.25">
      <c r="B41" s="44" t="s">
        <v>31</v>
      </c>
      <c r="C41" s="58">
        <f>C37+C33+C29+C25+C21+C17</f>
        <v>18371.622633425999</v>
      </c>
      <c r="D41" s="58">
        <f t="shared" si="8"/>
        <v>18934.196641841001</v>
      </c>
      <c r="E41" s="58">
        <f t="shared" si="8"/>
        <v>17556.403574725002</v>
      </c>
      <c r="F41" s="95">
        <f t="shared" si="9"/>
        <v>3.0621900941478864E-2</v>
      </c>
      <c r="G41" s="94">
        <f t="shared" si="9"/>
        <v>-7.2767442589633649E-2</v>
      </c>
      <c r="H41" s="58">
        <f t="shared" si="10"/>
        <v>53407.313390619005</v>
      </c>
      <c r="I41" s="58">
        <f t="shared" si="10"/>
        <v>56157.823736959996</v>
      </c>
      <c r="J41" s="58">
        <f t="shared" si="10"/>
        <v>58874.480349446007</v>
      </c>
      <c r="K41" s="95">
        <f t="shared" si="11"/>
        <v>5.1500631125626285E-2</v>
      </c>
      <c r="L41" s="96">
        <f t="shared" si="11"/>
        <v>4.8375389780249918E-2</v>
      </c>
    </row>
    <row r="42" spans="2:12" ht="15.75" thickBot="1" x14ac:dyDescent="0.3">
      <c r="B42" s="62" t="s">
        <v>32</v>
      </c>
      <c r="C42" s="101">
        <f>C38+C34+C30+C26+C22+C18</f>
        <v>43705.719496181999</v>
      </c>
      <c r="D42" s="101">
        <f>D38+D34+D30+D26+D22+D18</f>
        <v>43143.429529899993</v>
      </c>
      <c r="E42" s="101">
        <f>E38+E34+E30+E26+E22+E18</f>
        <v>46138.680024007997</v>
      </c>
      <c r="F42" s="102">
        <f t="shared" si="9"/>
        <v>-1.2865363452742735E-2</v>
      </c>
      <c r="G42" s="103">
        <f t="shared" si="9"/>
        <v>6.9425414871856328E-2</v>
      </c>
      <c r="H42" s="101">
        <f t="shared" si="10"/>
        <v>25738.996296265002</v>
      </c>
      <c r="I42" s="101">
        <f t="shared" si="10"/>
        <v>24847.367836464</v>
      </c>
      <c r="J42" s="101">
        <f t="shared" si="10"/>
        <v>26620.889087141997</v>
      </c>
      <c r="K42" s="102">
        <f t="shared" si="11"/>
        <v>-3.4641151097659043E-2</v>
      </c>
      <c r="L42" s="104">
        <f t="shared" si="11"/>
        <v>7.137662477372432E-2</v>
      </c>
    </row>
    <row r="43" spans="2:12" ht="15.75" x14ac:dyDescent="0.25">
      <c r="B43" s="105"/>
      <c r="C43" s="106"/>
      <c r="D43" s="106"/>
      <c r="E43" s="106"/>
      <c r="F43" s="107"/>
      <c r="G43" s="108"/>
      <c r="H43" s="108"/>
      <c r="I43" s="108"/>
      <c r="J43" s="108"/>
      <c r="K43" s="108"/>
      <c r="L43" s="107"/>
    </row>
    <row r="44" spans="2:12" ht="16.5" thickBot="1" x14ac:dyDescent="0.3">
      <c r="B44" s="109"/>
      <c r="C44" s="110"/>
      <c r="D44" s="111"/>
      <c r="E44" s="111"/>
      <c r="F44" s="112"/>
      <c r="G44" s="108"/>
      <c r="H44" s="113"/>
      <c r="I44" s="113" t="s">
        <v>19</v>
      </c>
      <c r="J44" s="113"/>
      <c r="K44" s="108"/>
      <c r="L44" s="32"/>
    </row>
    <row r="45" spans="2:12" ht="16.5" thickBot="1" x14ac:dyDescent="0.3">
      <c r="B45" s="48"/>
      <c r="C45" s="114"/>
      <c r="D45" s="115" t="s">
        <v>48</v>
      </c>
      <c r="E45" s="115" t="s">
        <v>49</v>
      </c>
      <c r="F45" s="115" t="s">
        <v>50</v>
      </c>
      <c r="G45" s="108"/>
      <c r="H45" s="113"/>
      <c r="I45" s="113"/>
      <c r="J45" s="113"/>
      <c r="K45" s="113"/>
      <c r="L45" s="113"/>
    </row>
    <row r="46" spans="2:12" ht="15.75" x14ac:dyDescent="0.25">
      <c r="B46" s="52" t="s">
        <v>43</v>
      </c>
      <c r="C46" s="116"/>
      <c r="D46" s="54">
        <f>C40-H40</f>
        <v>-17068.967557276002</v>
      </c>
      <c r="E46" s="54">
        <f>D40-I40</f>
        <v>-18927.565401683009</v>
      </c>
      <c r="F46" s="55">
        <f>E40-J40</f>
        <v>-21800.285837855008</v>
      </c>
      <c r="G46" s="108"/>
      <c r="H46" s="113"/>
      <c r="I46" s="113"/>
      <c r="J46" s="113"/>
      <c r="K46" s="113"/>
      <c r="L46" s="113"/>
    </row>
    <row r="47" spans="2:12" ht="15.75" x14ac:dyDescent="0.25">
      <c r="B47" s="44" t="s">
        <v>31</v>
      </c>
      <c r="D47" s="58">
        <f t="shared" ref="D47:F48" si="12">C41-H41</f>
        <v>-35035.690757193006</v>
      </c>
      <c r="E47" s="58">
        <f t="shared" si="12"/>
        <v>-37223.627095118994</v>
      </c>
      <c r="F47" s="59">
        <f t="shared" si="12"/>
        <v>-41318.076774721005</v>
      </c>
      <c r="G47" s="108"/>
      <c r="H47" s="113"/>
      <c r="I47" s="113"/>
      <c r="J47" s="113"/>
      <c r="K47" s="113"/>
      <c r="L47" s="113"/>
    </row>
    <row r="48" spans="2:12" ht="15.75" x14ac:dyDescent="0.25">
      <c r="B48" s="44" t="s">
        <v>32</v>
      </c>
      <c r="D48" s="58">
        <f t="shared" si="12"/>
        <v>17966.723199916996</v>
      </c>
      <c r="E48" s="58">
        <f t="shared" si="12"/>
        <v>18296.061693435993</v>
      </c>
      <c r="F48" s="59">
        <f t="shared" si="12"/>
        <v>19517.790936866</v>
      </c>
      <c r="G48" s="108"/>
      <c r="H48" s="113"/>
      <c r="I48" s="113"/>
      <c r="J48" s="113"/>
      <c r="K48" s="113"/>
      <c r="L48" s="113"/>
    </row>
    <row r="49" spans="2:12" ht="15.75" x14ac:dyDescent="0.25">
      <c r="B49" s="44"/>
      <c r="D49" s="58"/>
      <c r="E49" s="58"/>
      <c r="F49" s="59"/>
      <c r="G49" s="108"/>
      <c r="H49" s="113"/>
      <c r="I49" s="113"/>
      <c r="J49" s="113"/>
      <c r="K49" s="113"/>
      <c r="L49" s="113"/>
    </row>
    <row r="50" spans="2:12" ht="15.75" x14ac:dyDescent="0.25">
      <c r="B50" s="34" t="s">
        <v>44</v>
      </c>
      <c r="D50" s="60">
        <f t="shared" ref="D50:F52" si="13">C40/H40</f>
        <v>0.78433653287432248</v>
      </c>
      <c r="E50" s="60">
        <f t="shared" si="13"/>
        <v>0.76634132906744801</v>
      </c>
      <c r="F50" s="61">
        <f t="shared" si="13"/>
        <v>0.74501208683559994</v>
      </c>
      <c r="G50" s="108"/>
      <c r="H50" s="113"/>
      <c r="I50" s="113"/>
      <c r="J50" s="113"/>
      <c r="K50" s="113"/>
      <c r="L50" s="113"/>
    </row>
    <row r="51" spans="2:12" ht="15.75" x14ac:dyDescent="0.25">
      <c r="B51" s="44" t="s">
        <v>31</v>
      </c>
      <c r="D51" s="60">
        <f t="shared" si="13"/>
        <v>0.34399076581622201</v>
      </c>
      <c r="E51" s="60">
        <f t="shared" si="13"/>
        <v>0.33716044144672852</v>
      </c>
      <c r="F51" s="61">
        <f t="shared" si="13"/>
        <v>0.29820056959348096</v>
      </c>
      <c r="G51" s="108"/>
      <c r="H51" s="113"/>
      <c r="I51" s="113"/>
      <c r="J51" s="113"/>
      <c r="K51" s="113"/>
      <c r="L51" s="113"/>
    </row>
    <row r="52" spans="2:12" ht="16.5" thickBot="1" x14ac:dyDescent="0.3">
      <c r="B52" s="62" t="s">
        <v>32</v>
      </c>
      <c r="C52" s="117"/>
      <c r="D52" s="64">
        <f t="shared" si="13"/>
        <v>1.698035113456392</v>
      </c>
      <c r="E52" s="64">
        <f t="shared" si="13"/>
        <v>1.736338022355276</v>
      </c>
      <c r="F52" s="65">
        <f t="shared" si="13"/>
        <v>1.7331757730921609</v>
      </c>
      <c r="G52" s="108"/>
      <c r="H52" s="113"/>
      <c r="I52" s="113"/>
      <c r="J52" s="113"/>
      <c r="K52" s="113"/>
      <c r="L52" s="113"/>
    </row>
    <row r="53" spans="2:12" ht="15.75" x14ac:dyDescent="0.25">
      <c r="G53" s="108"/>
      <c r="H53" s="113"/>
      <c r="I53" s="113"/>
      <c r="J53" s="113"/>
      <c r="K53" s="113"/>
      <c r="L53" s="113"/>
    </row>
  </sheetData>
  <mergeCells count="1">
    <mergeCell ref="B9:L9"/>
  </mergeCells>
  <pageMargins left="0.19685039370078741" right="0.19685039370078741" top="0" bottom="0" header="0" footer="0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Globale</vt:lpstr>
      <vt:lpstr>GP</vt:lpstr>
      <vt:lpstr>GSA</vt:lpstr>
      <vt:lpstr>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Benfarhat (Dir. Conjoncture)</dc:creator>
  <cp:lastModifiedBy>Bechir Maghrebi</cp:lastModifiedBy>
  <cp:lastPrinted>2025-07-07T10:19:21Z</cp:lastPrinted>
  <dcterms:created xsi:type="dcterms:W3CDTF">2015-06-05T18:19:34Z</dcterms:created>
  <dcterms:modified xsi:type="dcterms:W3CDTF">2026-01-12T10:41:53Z</dcterms:modified>
</cp:coreProperties>
</file>