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ommerce\Année-2025\Rst-comext\Rst-11-2025\"/>
    </mc:Choice>
  </mc:AlternateContent>
  <xr:revisionPtr revIDLastSave="0" documentId="13_ncr:1_{11816AF7-BA48-41C0-A236-8EC238FB4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e" sheetId="1" r:id="rId1"/>
    <sheet name="GP" sheetId="2" r:id="rId2"/>
    <sheet name="GSA" sheetId="3" r:id="rId3"/>
    <sheet name="TYPE" sheetId="4" r:id="rId4"/>
  </sheets>
  <definedNames>
    <definedName name="_xlnm.Print_Area" localSheetId="0">Globale!#REF!</definedName>
    <definedName name="_xlnm.Print_Area" localSheetId="1">GP!#REF!</definedName>
    <definedName name="_xlnm.Print_Area" localSheetId="2">GSA!#REF!</definedName>
    <definedName name="_xlnm.Print_Area" localSheetId="3">TYPE!#REF!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4" l="1"/>
  <c r="I42" i="4"/>
  <c r="H42" i="4"/>
  <c r="E42" i="4"/>
  <c r="F52" i="4" s="1"/>
  <c r="D42" i="4"/>
  <c r="F42" i="4" s="1"/>
  <c r="C42" i="4"/>
  <c r="D52" i="4" s="1"/>
  <c r="J41" i="4"/>
  <c r="L41" i="4" s="1"/>
  <c r="I41" i="4"/>
  <c r="E47" i="4" s="1"/>
  <c r="H41" i="4"/>
  <c r="E41" i="4"/>
  <c r="D41" i="4"/>
  <c r="C41" i="4"/>
  <c r="D51" i="4" s="1"/>
  <c r="L38" i="4"/>
  <c r="K38" i="4"/>
  <c r="G38" i="4"/>
  <c r="F38" i="4"/>
  <c r="L37" i="4"/>
  <c r="K37" i="4"/>
  <c r="G37" i="4"/>
  <c r="F37" i="4"/>
  <c r="J36" i="4"/>
  <c r="I36" i="4"/>
  <c r="H36" i="4"/>
  <c r="H40" i="4" s="1"/>
  <c r="E36" i="4"/>
  <c r="D36" i="4"/>
  <c r="F36" i="4" s="1"/>
  <c r="C36" i="4"/>
  <c r="L34" i="4"/>
  <c r="K34" i="4"/>
  <c r="G34" i="4"/>
  <c r="F34" i="4"/>
  <c r="L33" i="4"/>
  <c r="K33" i="4"/>
  <c r="G33" i="4"/>
  <c r="F33" i="4"/>
  <c r="K32" i="4"/>
  <c r="J32" i="4"/>
  <c r="L32" i="4" s="1"/>
  <c r="I32" i="4"/>
  <c r="H32" i="4"/>
  <c r="E32" i="4"/>
  <c r="G32" i="4" s="1"/>
  <c r="D32" i="4"/>
  <c r="F32" i="4" s="1"/>
  <c r="C32" i="4"/>
  <c r="L30" i="4"/>
  <c r="K30" i="4"/>
  <c r="G30" i="4"/>
  <c r="F30" i="4"/>
  <c r="L29" i="4"/>
  <c r="K29" i="4"/>
  <c r="G29" i="4"/>
  <c r="F29" i="4"/>
  <c r="J28" i="4"/>
  <c r="L28" i="4" s="1"/>
  <c r="I28" i="4"/>
  <c r="K28" i="4" s="1"/>
  <c r="H28" i="4"/>
  <c r="E28" i="4"/>
  <c r="D28" i="4"/>
  <c r="F28" i="4" s="1"/>
  <c r="C28" i="4"/>
  <c r="L25" i="4"/>
  <c r="K25" i="4"/>
  <c r="G25" i="4"/>
  <c r="F25" i="4"/>
  <c r="J24" i="4"/>
  <c r="L24" i="4" s="1"/>
  <c r="I24" i="4"/>
  <c r="H24" i="4"/>
  <c r="E24" i="4"/>
  <c r="G24" i="4" s="1"/>
  <c r="D24" i="4"/>
  <c r="F24" i="4" s="1"/>
  <c r="C24" i="4"/>
  <c r="L21" i="4"/>
  <c r="K21" i="4"/>
  <c r="G21" i="4"/>
  <c r="F21" i="4"/>
  <c r="J20" i="4"/>
  <c r="I20" i="4"/>
  <c r="K20" i="4" s="1"/>
  <c r="H20" i="4"/>
  <c r="E20" i="4"/>
  <c r="D20" i="4"/>
  <c r="C20" i="4"/>
  <c r="L18" i="4"/>
  <c r="K18" i="4"/>
  <c r="G18" i="4"/>
  <c r="F18" i="4"/>
  <c r="L17" i="4"/>
  <c r="K17" i="4"/>
  <c r="G17" i="4"/>
  <c r="F17" i="4"/>
  <c r="J16" i="4"/>
  <c r="L16" i="4" s="1"/>
  <c r="I16" i="4"/>
  <c r="H16" i="4"/>
  <c r="E16" i="4"/>
  <c r="D16" i="4"/>
  <c r="F16" i="4" s="1"/>
  <c r="C16" i="4"/>
  <c r="K54" i="3"/>
  <c r="J54" i="3"/>
  <c r="F54" i="3"/>
  <c r="E54" i="3"/>
  <c r="K53" i="3"/>
  <c r="J53" i="3"/>
  <c r="F53" i="3"/>
  <c r="E53" i="3"/>
  <c r="I52" i="3"/>
  <c r="H52" i="3"/>
  <c r="G52" i="3"/>
  <c r="D52" i="3"/>
  <c r="C52" i="3"/>
  <c r="F52" i="3" s="1"/>
  <c r="B52" i="3"/>
  <c r="K50" i="3"/>
  <c r="J50" i="3"/>
  <c r="F50" i="3"/>
  <c r="E50" i="3"/>
  <c r="K49" i="3"/>
  <c r="J49" i="3"/>
  <c r="F49" i="3"/>
  <c r="E49" i="3"/>
  <c r="I48" i="3"/>
  <c r="K48" i="3" s="1"/>
  <c r="H48" i="3"/>
  <c r="G48" i="3"/>
  <c r="D48" i="3"/>
  <c r="C48" i="3"/>
  <c r="B48" i="3"/>
  <c r="K46" i="3"/>
  <c r="J46" i="3"/>
  <c r="F46" i="3"/>
  <c r="E46" i="3"/>
  <c r="K45" i="3"/>
  <c r="J45" i="3"/>
  <c r="F45" i="3"/>
  <c r="E45" i="3"/>
  <c r="I44" i="3"/>
  <c r="H44" i="3"/>
  <c r="G44" i="3"/>
  <c r="D44" i="3"/>
  <c r="C44" i="3"/>
  <c r="B44" i="3"/>
  <c r="I42" i="3"/>
  <c r="H42" i="3"/>
  <c r="G42" i="3"/>
  <c r="D42" i="3"/>
  <c r="C42" i="3"/>
  <c r="C58" i="3" s="1"/>
  <c r="B42" i="3"/>
  <c r="I41" i="3"/>
  <c r="H41" i="3"/>
  <c r="J41" i="3" s="1"/>
  <c r="G41" i="3"/>
  <c r="D41" i="3"/>
  <c r="D40" i="3" s="1"/>
  <c r="C41" i="3"/>
  <c r="C40" i="3" s="1"/>
  <c r="B41" i="3"/>
  <c r="B40" i="3" s="1"/>
  <c r="K38" i="3"/>
  <c r="J38" i="3"/>
  <c r="F38" i="3"/>
  <c r="E38" i="3"/>
  <c r="K37" i="3"/>
  <c r="J37" i="3"/>
  <c r="F37" i="3"/>
  <c r="E37" i="3"/>
  <c r="I36" i="3"/>
  <c r="H36" i="3"/>
  <c r="G36" i="3"/>
  <c r="D36" i="3"/>
  <c r="C36" i="3"/>
  <c r="B36" i="3"/>
  <c r="K34" i="3"/>
  <c r="J34" i="3"/>
  <c r="F34" i="3"/>
  <c r="E34" i="3"/>
  <c r="K33" i="3"/>
  <c r="J33" i="3"/>
  <c r="F33" i="3"/>
  <c r="E33" i="3"/>
  <c r="I32" i="3"/>
  <c r="H32" i="3"/>
  <c r="G32" i="3"/>
  <c r="D32" i="3"/>
  <c r="C32" i="3"/>
  <c r="B32" i="3"/>
  <c r="I30" i="3"/>
  <c r="H30" i="3"/>
  <c r="H58" i="3" s="1"/>
  <c r="G30" i="3"/>
  <c r="D30" i="3"/>
  <c r="F30" i="3" s="1"/>
  <c r="C30" i="3"/>
  <c r="B30" i="3"/>
  <c r="I29" i="3"/>
  <c r="K29" i="3" s="1"/>
  <c r="H29" i="3"/>
  <c r="G29" i="3"/>
  <c r="D29" i="3"/>
  <c r="C29" i="3"/>
  <c r="B29" i="3"/>
  <c r="K25" i="3"/>
  <c r="J25" i="3"/>
  <c r="F25" i="3"/>
  <c r="E25" i="3"/>
  <c r="I24" i="3"/>
  <c r="H24" i="3"/>
  <c r="G24" i="3"/>
  <c r="D24" i="3"/>
  <c r="C24" i="3"/>
  <c r="B24" i="3"/>
  <c r="K21" i="3"/>
  <c r="J21" i="3"/>
  <c r="F21" i="3"/>
  <c r="E21" i="3"/>
  <c r="I20" i="3"/>
  <c r="H20" i="3"/>
  <c r="G20" i="3"/>
  <c r="D20" i="3"/>
  <c r="C20" i="3"/>
  <c r="B20" i="3"/>
  <c r="K18" i="3"/>
  <c r="J18" i="3"/>
  <c r="F18" i="3"/>
  <c r="E18" i="3"/>
  <c r="K17" i="3"/>
  <c r="J17" i="3"/>
  <c r="F17" i="3"/>
  <c r="E17" i="3"/>
  <c r="I16" i="3"/>
  <c r="H16" i="3"/>
  <c r="G16" i="3"/>
  <c r="D16" i="3"/>
  <c r="C16" i="3"/>
  <c r="B16" i="3"/>
  <c r="E50" i="2"/>
  <c r="D50" i="2"/>
  <c r="C50" i="2"/>
  <c r="E49" i="2"/>
  <c r="D49" i="2"/>
  <c r="C49" i="2"/>
  <c r="E47" i="2"/>
  <c r="D47" i="2"/>
  <c r="C47" i="2"/>
  <c r="E46" i="2"/>
  <c r="D46" i="2"/>
  <c r="C46" i="2"/>
  <c r="G44" i="2"/>
  <c r="F44" i="2"/>
  <c r="G43" i="2"/>
  <c r="F43" i="2"/>
  <c r="E40" i="2"/>
  <c r="D40" i="2"/>
  <c r="C40" i="2"/>
  <c r="E39" i="2"/>
  <c r="D39" i="2"/>
  <c r="C39" i="2"/>
  <c r="G37" i="2"/>
  <c r="F37" i="2"/>
  <c r="G36" i="2"/>
  <c r="F36" i="2"/>
  <c r="E33" i="2"/>
  <c r="D33" i="2"/>
  <c r="C33" i="2"/>
  <c r="E32" i="2"/>
  <c r="D32" i="2"/>
  <c r="C32" i="2"/>
  <c r="G30" i="2"/>
  <c r="F30" i="2"/>
  <c r="G29" i="2"/>
  <c r="F29" i="2"/>
  <c r="E26" i="2"/>
  <c r="D26" i="2"/>
  <c r="C26" i="2"/>
  <c r="E25" i="2"/>
  <c r="D25" i="2"/>
  <c r="C25" i="2"/>
  <c r="G23" i="2"/>
  <c r="F23" i="2"/>
  <c r="G22" i="2"/>
  <c r="F22" i="2"/>
  <c r="E19" i="2"/>
  <c r="D19" i="2"/>
  <c r="C19" i="2"/>
  <c r="E18" i="2"/>
  <c r="D18" i="2"/>
  <c r="C18" i="2"/>
  <c r="G16" i="2"/>
  <c r="F16" i="2"/>
  <c r="G15" i="2"/>
  <c r="F15" i="2"/>
  <c r="E50" i="1"/>
  <c r="D50" i="1"/>
  <c r="C50" i="1"/>
  <c r="E49" i="1"/>
  <c r="D49" i="1"/>
  <c r="C49" i="1"/>
  <c r="G47" i="1"/>
  <c r="F47" i="1"/>
  <c r="G46" i="1"/>
  <c r="F46" i="1"/>
  <c r="E42" i="1"/>
  <c r="D42" i="1"/>
  <c r="C42" i="1"/>
  <c r="E41" i="1"/>
  <c r="D41" i="1"/>
  <c r="C41" i="1"/>
  <c r="G39" i="1"/>
  <c r="F39" i="1"/>
  <c r="G38" i="1"/>
  <c r="F38" i="1"/>
  <c r="E23" i="1"/>
  <c r="D23" i="1"/>
  <c r="G23" i="1" s="1"/>
  <c r="C23" i="1"/>
  <c r="E22" i="1"/>
  <c r="D22" i="1"/>
  <c r="C22" i="1"/>
  <c r="G22" i="1" l="1"/>
  <c r="F50" i="2"/>
  <c r="D52" i="2"/>
  <c r="F52" i="2" s="1"/>
  <c r="C53" i="2"/>
  <c r="E53" i="2"/>
  <c r="F36" i="3"/>
  <c r="F40" i="3"/>
  <c r="J16" i="3"/>
  <c r="J24" i="3"/>
  <c r="J36" i="3"/>
  <c r="K36" i="3"/>
  <c r="F20" i="3"/>
  <c r="J44" i="3"/>
  <c r="G28" i="3"/>
  <c r="E44" i="3"/>
  <c r="K30" i="3"/>
  <c r="F44" i="3"/>
  <c r="I28" i="3"/>
  <c r="E29" i="3"/>
  <c r="I57" i="3"/>
  <c r="F16" i="3"/>
  <c r="F32" i="3"/>
  <c r="H28" i="3"/>
  <c r="B58" i="3"/>
  <c r="K24" i="3"/>
  <c r="K32" i="3"/>
  <c r="J52" i="3"/>
  <c r="J20" i="3"/>
  <c r="H40" i="3"/>
  <c r="K20" i="3"/>
  <c r="F29" i="3"/>
  <c r="I40" i="3"/>
  <c r="I56" i="3" s="1"/>
  <c r="E48" i="3"/>
  <c r="J30" i="3"/>
  <c r="B57" i="3"/>
  <c r="D58" i="3"/>
  <c r="K44" i="3"/>
  <c r="F48" i="3"/>
  <c r="E42" i="3"/>
  <c r="D57" i="3"/>
  <c r="E67" i="3" s="1"/>
  <c r="F42" i="3"/>
  <c r="J48" i="3"/>
  <c r="C57" i="3"/>
  <c r="E16" i="3"/>
  <c r="J29" i="3"/>
  <c r="E32" i="3"/>
  <c r="E41" i="3"/>
  <c r="G40" i="3"/>
  <c r="K28" i="3"/>
  <c r="C28" i="3"/>
  <c r="F41" i="3"/>
  <c r="E24" i="3"/>
  <c r="B28" i="3"/>
  <c r="B56" i="3" s="1"/>
  <c r="E36" i="3"/>
  <c r="G57" i="3"/>
  <c r="I58" i="3"/>
  <c r="K58" i="3" s="1"/>
  <c r="E20" i="3"/>
  <c r="F24" i="3"/>
  <c r="J32" i="3"/>
  <c r="H57" i="3"/>
  <c r="K16" i="3"/>
  <c r="E40" i="3"/>
  <c r="K41" i="3"/>
  <c r="G36" i="4"/>
  <c r="D40" i="4"/>
  <c r="I40" i="4"/>
  <c r="K40" i="4" s="1"/>
  <c r="E40" i="4"/>
  <c r="F46" i="4" s="1"/>
  <c r="G28" i="4"/>
  <c r="J40" i="4"/>
  <c r="L40" i="4" s="1"/>
  <c r="K42" i="4"/>
  <c r="F20" i="4"/>
  <c r="K36" i="4"/>
  <c r="E51" i="4"/>
  <c r="L42" i="4"/>
  <c r="K16" i="4"/>
  <c r="G20" i="4"/>
  <c r="K24" i="4"/>
  <c r="C40" i="4"/>
  <c r="D46" i="4" s="1"/>
  <c r="F47" i="4"/>
  <c r="D47" i="4"/>
  <c r="F41" i="4"/>
  <c r="E48" i="4"/>
  <c r="G41" i="4"/>
  <c r="F48" i="4"/>
  <c r="L20" i="4"/>
  <c r="F51" i="4"/>
  <c r="E46" i="4"/>
  <c r="D50" i="4"/>
  <c r="G16" i="4"/>
  <c r="G42" i="4"/>
  <c r="D48" i="4"/>
  <c r="L36" i="4"/>
  <c r="F40" i="4"/>
  <c r="G40" i="4"/>
  <c r="E50" i="4"/>
  <c r="F50" i="4"/>
  <c r="K41" i="4"/>
  <c r="E52" i="4"/>
  <c r="E58" i="3"/>
  <c r="D68" i="3"/>
  <c r="D64" i="3"/>
  <c r="D63" i="3"/>
  <c r="K52" i="3"/>
  <c r="J42" i="3"/>
  <c r="G58" i="3"/>
  <c r="E30" i="3"/>
  <c r="K42" i="3"/>
  <c r="D28" i="3"/>
  <c r="E52" i="3"/>
  <c r="F49" i="2"/>
  <c r="G49" i="2"/>
  <c r="G50" i="2"/>
  <c r="C52" i="2"/>
  <c r="D53" i="2"/>
  <c r="E52" i="2"/>
  <c r="C26" i="1"/>
  <c r="F22" i="1"/>
  <c r="C25" i="1"/>
  <c r="D25" i="1"/>
  <c r="E25" i="1"/>
  <c r="D26" i="1"/>
  <c r="E26" i="1"/>
  <c r="F23" i="1"/>
  <c r="G52" i="2" l="1"/>
  <c r="K40" i="3"/>
  <c r="J57" i="3"/>
  <c r="G56" i="3"/>
  <c r="C62" i="3" s="1"/>
  <c r="E68" i="3"/>
  <c r="C68" i="3"/>
  <c r="C63" i="3"/>
  <c r="J28" i="3"/>
  <c r="E63" i="3"/>
  <c r="H56" i="3"/>
  <c r="K56" i="3" s="1"/>
  <c r="K57" i="3"/>
  <c r="D67" i="3"/>
  <c r="E57" i="3"/>
  <c r="J40" i="3"/>
  <c r="F58" i="3"/>
  <c r="E64" i="3"/>
  <c r="E28" i="3"/>
  <c r="J58" i="3"/>
  <c r="C67" i="3"/>
  <c r="C56" i="3"/>
  <c r="E56" i="3" s="1"/>
  <c r="F57" i="3"/>
  <c r="F28" i="3"/>
  <c r="D56" i="3"/>
  <c r="C64" i="3"/>
  <c r="C66" i="3" l="1"/>
  <c r="J56" i="3"/>
  <c r="D62" i="3"/>
  <c r="D66" i="3"/>
  <c r="E62" i="3"/>
  <c r="E66" i="3"/>
  <c r="F56" i="3"/>
</calcChain>
</file>

<file path=xl/sharedStrings.xml><?xml version="1.0" encoding="utf-8"?>
<sst xmlns="http://schemas.openxmlformats.org/spreadsheetml/2006/main" count="188" uniqueCount="72">
  <si>
    <t>GROUPES DE PRODUITS</t>
  </si>
  <si>
    <t>Var : en %</t>
  </si>
  <si>
    <t>2024/2023</t>
  </si>
  <si>
    <t>2025/2024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</si>
  <si>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</si>
  <si>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</si>
  <si>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</si>
  <si>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</si>
  <si>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</si>
  <si>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</si>
  <si>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</si>
  <si>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</si>
  <si>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</si>
  <si>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</si>
  <si>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</si>
  <si>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</si>
  <si>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</si>
  <si>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</si>
  <si>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Produits</t>
  </si>
  <si>
    <t>Exportations</t>
  </si>
  <si>
    <t>Importations</t>
  </si>
  <si>
    <t>Valeurs en MD</t>
  </si>
  <si>
    <t>Variation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</si>
  <si>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</si>
  <si>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</si>
  <si>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</si>
  <si>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</si>
  <si>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</si>
  <si>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</si>
  <si>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</si>
  <si>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</si>
  <si>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</si>
  <si>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</si>
  <si>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</si>
  <si>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</si>
  <si>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</si>
  <si>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</si>
  <si>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</si>
  <si>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</si>
  <si>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 xml:space="preserve">          Variation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</si>
  <si>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</si>
  <si>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</si>
  <si>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</si>
  <si>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</si>
  <si>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</si>
  <si>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</si>
  <si>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</si>
  <si>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</si>
  <si>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</si>
  <si>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</si>
  <si>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</si>
  <si>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</si>
  <si>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</si>
  <si>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</si>
  <si>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</si>
  <si>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</si>
  <si>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</si>
  <si>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</si>
  <si>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>11 MOIS 2025</t>
  </si>
  <si>
    <t>11mois2023</t>
  </si>
  <si>
    <t>11mois2024</t>
  </si>
  <si>
    <t>11mois2025</t>
  </si>
  <si>
    <t>BALANCE COMMERCIALE</t>
  </si>
  <si>
    <t>11 mois</t>
  </si>
  <si>
    <t>COMMERCE  EXTERIEUR  SELON  LE  REGIME  ET  LE  GROUPEMENT  SECTORIEL  D'ACTIVITE</t>
  </si>
  <si>
    <t xml:space="preserve">  11  MOIS 2025</t>
  </si>
  <si>
    <t>11 MOIS 2 0 2 5</t>
  </si>
  <si>
    <t>11 mois 23</t>
  </si>
  <si>
    <t>11 mois 24</t>
  </si>
  <si>
    <t>11 mois 25</t>
  </si>
  <si>
    <t xml:space="preserve"> 24/23</t>
  </si>
  <si>
    <t xml:space="preserve">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</si>
</sst>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00"/>
    <numFmt numFmtId="167" formatCode="#,##0.0"/>
    <numFmt numFmtId="168" formatCode="0.0000000"/>
    <numFmt numFmtId="169" formatCode="0.0000000_ ;[Red]\-0.000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MS Sans Serif"/>
      <family val="2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  <font>
      <i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/>
    <xf numFmtId="0" fontId="8" fillId="0" borderId="0" xfId="0" applyFont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/>
    <xf numFmtId="17" fontId="8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4" fontId="9" fillId="0" borderId="0" xfId="0" applyNumberFormat="1" applyFont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7" xfId="1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9" fontId="9" fillId="0" borderId="7" xfId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3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1" xfId="0" applyFont="1" applyBorder="1"/>
    <xf numFmtId="0" fontId="0" fillId="0" borderId="1" xfId="0" applyBorder="1"/>
    <xf numFmtId="166" fontId="0" fillId="0" borderId="0" xfId="0" applyNumberFormat="1"/>
    <xf numFmtId="0" fontId="0" fillId="0" borderId="2" xfId="0" applyBorder="1"/>
    <xf numFmtId="0" fontId="15" fillId="0" borderId="0" xfId="0" applyFont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4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8" xfId="0" applyFont="1" applyBorder="1"/>
    <xf numFmtId="0" fontId="8" fillId="0" borderId="18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17" fontId="8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0" borderId="0" xfId="0" applyNumberFormat="1" applyFont="1"/>
    <xf numFmtId="0" fontId="4" fillId="0" borderId="0" xfId="0" applyFont="1"/>
    <xf numFmtId="17" fontId="8" fillId="0" borderId="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20" xfId="0" applyFont="1" applyBorder="1" applyAlignment="1">
      <alignment horizontal="center"/>
    </xf>
    <xf numFmtId="17" fontId="8" fillId="0" borderId="21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7" xfId="1" applyNumberFormat="1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5" fontId="12" fillId="0" borderId="7" xfId="1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" fontId="9" fillId="0" borderId="7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/>
    <xf numFmtId="0" fontId="4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center"/>
    </xf>
    <xf numFmtId="167" fontId="17" fillId="0" borderId="12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 vertical="center"/>
    </xf>
    <xf numFmtId="168" fontId="0" fillId="0" borderId="0" xfId="0" applyNumberFormat="1"/>
    <xf numFmtId="0" fontId="11" fillId="0" borderId="6" xfId="0" applyFont="1" applyBorder="1"/>
    <xf numFmtId="169" fontId="5" fillId="0" borderId="0" xfId="1" applyNumberFormat="1" applyFont="1" applyBorder="1" applyAlignment="1">
      <alignment horizontal="center"/>
    </xf>
    <xf numFmtId="0" fontId="14" fillId="0" borderId="12" xfId="0" applyFont="1" applyBorder="1"/>
    <xf numFmtId="0" fontId="7" fillId="4" borderId="0" xfId="0" applyFont="1" applyFill="1" applyAlignment="1">
      <alignment horizontal="center" vertical="center"/>
    </xf>
    <xf numFmtId="49" fontId="7" fillId="0" borderId="16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7" fontId="2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112396</xdr:colOff>
      <xdr:row>1</xdr:row>
      <xdr:rowOff>66675</xdr:rowOff>
    </xdr:from>
    <xdr:to>
      <xdr:col>3</xdr:col>
      <xdr:colOff>95250</xdr:colOff>
      <xdr:row>6</xdr:row>
      <xdr:rowOff>161924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BDF47CCC-5356-4929-A28C-F4B0D98ADEE1}"/>
            </a:ext>
          </a:extLst>
        </xdr:cNvPr>
        <xdr:cNvSpPr>
          <a:spLocks noChangeArrowheads="1"/>
        </xdr:cNvSpPr>
      </xdr:nvSpPr>
      <xdr:spPr bwMode="auto">
        <a:xfrm>
          <a:off x="464821" y="447675"/>
          <a:ext cx="2621279" cy="10191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marL="0" indent="0" algn="ctr" rtl="0" eaLnBrk="1" fontAlgn="auto" latinLnBrk="0" hangingPunct="1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0</xdr:row>
      <xdr:rowOff>121920</xdr:rowOff>
    </xdr:from>
    <xdr:to>
      <xdr:col>2</xdr:col>
      <xdr:colOff>190500</xdr:colOff>
      <xdr:row>5</xdr:row>
      <xdr:rowOff>66675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229D1F44-888C-45F5-8CC0-9A7FB53891B3}"/>
            </a:ext>
          </a:extLst>
        </xdr:cNvPr>
        <xdr:cNvSpPr>
          <a:spLocks noChangeArrowheads="1"/>
        </xdr:cNvSpPr>
      </xdr:nvSpPr>
      <xdr:spPr bwMode="auto">
        <a:xfrm>
          <a:off x="554355" y="121920"/>
          <a:ext cx="2398395" cy="89725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158113</xdr:colOff>
      <xdr:row>0</xdr:row>
      <xdr:rowOff>137160</xdr:rowOff>
    </xdr:from>
    <xdr:to>
      <xdr:col>1</xdr:col>
      <xdr:colOff>485775</xdr:colOff>
      <xdr:row>5</xdr:row>
      <xdr:rowOff>9525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D9964F27-FF82-440C-90D5-D9054001EC59}"/>
            </a:ext>
          </a:extLst>
        </xdr:cNvPr>
        <xdr:cNvSpPr txBox="1">
          <a:spLocks noChangeArrowheads="1"/>
        </xdr:cNvSpPr>
      </xdr:nvSpPr>
      <xdr:spPr bwMode="auto">
        <a:xfrm>
          <a:off x="158113" y="137160"/>
          <a:ext cx="2499362" cy="8248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marL="0" indent="0"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 LA 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2</xdr:col>
      <xdr:colOff>333376</xdr:colOff>
      <xdr:row>5</xdr:row>
      <xdr:rowOff>85725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1941531E-6546-4732-87A7-A1BD2A32B1D0}"/>
            </a:ext>
          </a:extLst>
        </xdr:cNvPr>
        <xdr:cNvSpPr txBox="1">
          <a:spLocks noChangeArrowheads="1"/>
        </xdr:cNvSpPr>
      </xdr:nvSpPr>
      <xdr:spPr bwMode="auto">
        <a:xfrm>
          <a:off x="361950" y="228600"/>
          <a:ext cx="2457451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53"/>
  <sheetViews>
    <sheetView tabSelected="1" workbookViewId="0">
      <selection activeCell="B10" sqref="B10:G10"/>
    </sheetView>
  </sheetViews>
  <sheetFormatPr baseColWidth="10" defaultColWidth="9.140625" defaultRowHeight="15" x14ac:dyDescent="0.25"/>
  <cols>
    <col min="1" max="1" width="5.28515625" customWidth="1"/>
    <col min="2" max="2" width="27.85546875" customWidth="1"/>
    <col min="3" max="7" width="11.7109375" customWidth="1"/>
  </cols>
  <sheetData>
    <row r="4" spans="2:8" ht="12" customHeight="1" x14ac:dyDescent="0.25"/>
    <row r="6" spans="2:8" ht="15.75" x14ac:dyDescent="0.25">
      <c r="F6" s="91"/>
    </row>
    <row r="7" spans="2:8" ht="15.75" x14ac:dyDescent="0.25">
      <c r="F7" s="91"/>
    </row>
    <row r="8" spans="2:8" ht="15.75" x14ac:dyDescent="0.25">
      <c r="F8" s="91"/>
    </row>
    <row r="9" spans="2:8" ht="15.75" x14ac:dyDescent="0.25">
      <c r="F9" s="91"/>
    </row>
    <row r="10" spans="2:8" ht="15.75" x14ac:dyDescent="0.25">
      <c r="B10" s="140" t="s">
        <v>47</v>
      </c>
      <c r="C10" s="140"/>
      <c r="D10" s="140"/>
      <c r="E10" s="140"/>
      <c r="F10" s="140"/>
      <c r="G10" s="140"/>
      <c r="H10" s="111"/>
    </row>
    <row r="11" spans="2:8" ht="18.75" x14ac:dyDescent="0.3">
      <c r="B11" s="92" t="s">
        <v>48</v>
      </c>
      <c r="C11" s="68"/>
      <c r="D11" s="93"/>
      <c r="E11" s="66"/>
      <c r="F11" s="94"/>
      <c r="G11" s="66"/>
      <c r="H11" s="19"/>
    </row>
    <row r="12" spans="2:8" ht="16.5" thickBot="1" x14ac:dyDescent="0.3">
      <c r="B12" s="92"/>
      <c r="C12" s="92"/>
      <c r="D12" s="92"/>
      <c r="E12" s="66"/>
      <c r="F12" s="91"/>
      <c r="G12" s="66"/>
      <c r="H12" s="19"/>
    </row>
    <row r="13" spans="2:8" ht="16.5" thickBot="1" x14ac:dyDescent="0.3">
      <c r="B13" s="141" t="s">
        <v>58</v>
      </c>
      <c r="C13" s="142"/>
      <c r="D13" s="142"/>
      <c r="E13" s="142"/>
      <c r="F13" s="142"/>
      <c r="G13" s="143"/>
      <c r="H13" s="19"/>
    </row>
    <row r="14" spans="2:8" ht="15.75" x14ac:dyDescent="0.25">
      <c r="B14" s="69"/>
      <c r="C14" s="69"/>
      <c r="D14" s="69"/>
      <c r="E14" s="95"/>
      <c r="F14" s="91"/>
      <c r="G14" s="95"/>
      <c r="H14" s="19"/>
    </row>
    <row r="15" spans="2:8" x14ac:dyDescent="0.25">
      <c r="B15" s="69"/>
      <c r="C15" s="69"/>
      <c r="D15" s="69"/>
      <c r="E15" s="95"/>
      <c r="F15" s="95"/>
      <c r="G15" s="95"/>
      <c r="H15" s="19"/>
    </row>
    <row r="16" spans="2:8" x14ac:dyDescent="0.25">
      <c r="B16" s="96" t="s">
        <v>49</v>
      </c>
      <c r="C16" s="97"/>
      <c r="D16" s="97"/>
      <c r="E16" s="66"/>
      <c r="F16" s="66"/>
      <c r="G16" s="66"/>
      <c r="H16" s="19"/>
    </row>
    <row r="17" spans="2:8" x14ac:dyDescent="0.25">
      <c r="B17" s="19"/>
      <c r="C17" s="19"/>
      <c r="D17" s="19"/>
      <c r="E17" s="19"/>
      <c r="F17" s="19"/>
      <c r="G17" s="19"/>
      <c r="H17" s="19"/>
    </row>
    <row r="18" spans="2:8" x14ac:dyDescent="0.25">
      <c r="B18" s="98" t="s">
        <v>50</v>
      </c>
      <c r="C18" s="19"/>
      <c r="D18" s="19"/>
      <c r="E18" s="19"/>
      <c r="F18" s="19"/>
      <c r="G18" s="19"/>
    </row>
    <row r="19" spans="2:8" ht="15.75" thickBot="1" x14ac:dyDescent="0.3">
      <c r="B19" s="99"/>
      <c r="C19" s="19"/>
      <c r="D19" s="19"/>
      <c r="E19" s="19"/>
      <c r="F19" s="19"/>
      <c r="G19" s="19"/>
    </row>
    <row r="20" spans="2:8" ht="16.5" thickTop="1" thickBot="1" x14ac:dyDescent="0.3">
      <c r="B20" s="100"/>
      <c r="C20" s="101" t="s">
        <v>51</v>
      </c>
      <c r="D20" s="101"/>
      <c r="E20" s="102"/>
      <c r="F20" s="101" t="s">
        <v>52</v>
      </c>
      <c r="G20" s="101"/>
    </row>
    <row r="21" spans="2:8" ht="15.75" thickTop="1" x14ac:dyDescent="0.25">
      <c r="B21" s="19"/>
      <c r="C21" s="103" t="s">
        <v>59</v>
      </c>
      <c r="D21" s="103" t="s">
        <v>60</v>
      </c>
      <c r="E21" s="103" t="s">
        <v>61</v>
      </c>
      <c r="F21" s="104" t="s">
        <v>2</v>
      </c>
      <c r="G21" s="104" t="s">
        <v>3</v>
      </c>
    </row>
    <row r="22" spans="2:8" x14ac:dyDescent="0.25">
      <c r="B22" s="99" t="s">
        <v>19</v>
      </c>
      <c r="C22" s="83">
        <f t="shared" ref="C22:E23" si="0">C38+C46</f>
        <v>56114.052119145003</v>
      </c>
      <c r="D22" s="83">
        <f t="shared" si="0"/>
        <v>57056.922984143996</v>
      </c>
      <c r="E22" s="83">
        <f t="shared" si="0"/>
        <v>57916.575121508999</v>
      </c>
      <c r="F22" s="105">
        <f>(D22-C22)/C22</f>
        <v>1.6802758478340299E-2</v>
      </c>
      <c r="G22" s="105">
        <f>(E22-D22)/D22</f>
        <v>1.5066570232045261E-2</v>
      </c>
    </row>
    <row r="23" spans="2:8" x14ac:dyDescent="0.25">
      <c r="B23" s="99" t="s">
        <v>20</v>
      </c>
      <c r="C23" s="83">
        <f t="shared" si="0"/>
        <v>72653.22200034</v>
      </c>
      <c r="D23" s="83">
        <f t="shared" si="0"/>
        <v>73815.410901456009</v>
      </c>
      <c r="E23" s="83">
        <f t="shared" si="0"/>
        <v>78085.076980726008</v>
      </c>
      <c r="F23" s="105">
        <f>(D23-C23)/C23</f>
        <v>1.5996384869353356E-2</v>
      </c>
      <c r="G23" s="105">
        <f>(E23-D23)/D23</f>
        <v>5.7842475265361959E-2</v>
      </c>
    </row>
    <row r="24" spans="2:8" x14ac:dyDescent="0.25">
      <c r="B24" s="99"/>
      <c r="C24" s="19"/>
      <c r="D24" s="19"/>
      <c r="E24" s="19"/>
      <c r="F24" s="19"/>
      <c r="G24" s="19"/>
    </row>
    <row r="25" spans="2:8" x14ac:dyDescent="0.25">
      <c r="B25" s="99" t="s">
        <v>53</v>
      </c>
      <c r="C25" s="83">
        <f>C22-C23</f>
        <v>-16539.169881194997</v>
      </c>
      <c r="D25" s="83">
        <f>D22-D23</f>
        <v>-16758.487917312013</v>
      </c>
      <c r="E25" s="83">
        <f>E22-E23</f>
        <v>-20168.501859217009</v>
      </c>
      <c r="F25" s="106"/>
      <c r="G25" s="106"/>
    </row>
    <row r="26" spans="2:8" x14ac:dyDescent="0.25">
      <c r="B26" s="99" t="s">
        <v>54</v>
      </c>
      <c r="C26" s="107">
        <f>C22/C23</f>
        <v>0.77235462618412709</v>
      </c>
      <c r="D26" s="107">
        <f>D22/D23</f>
        <v>0.77296762677803565</v>
      </c>
      <c r="E26" s="107">
        <f>E22/E23</f>
        <v>0.74171118683541459</v>
      </c>
      <c r="F26" s="106"/>
      <c r="G26" s="106"/>
    </row>
    <row r="27" spans="2:8" x14ac:dyDescent="0.25">
      <c r="B27" s="99"/>
      <c r="C27" s="19"/>
      <c r="D27" s="19"/>
      <c r="E27" s="19"/>
      <c r="F27" s="19"/>
      <c r="G27" s="19"/>
    </row>
    <row r="28" spans="2:8" x14ac:dyDescent="0.25">
      <c r="B28" s="108"/>
      <c r="C28" s="109"/>
      <c r="D28" s="109"/>
      <c r="E28" s="109"/>
      <c r="F28" s="109"/>
      <c r="G28" s="109"/>
    </row>
    <row r="29" spans="2:8" x14ac:dyDescent="0.25">
      <c r="B29" s="108"/>
      <c r="C29" s="109"/>
      <c r="D29" s="109"/>
      <c r="E29" s="109"/>
      <c r="F29" s="109"/>
      <c r="G29" s="109"/>
    </row>
    <row r="30" spans="2:8" x14ac:dyDescent="0.25">
      <c r="B30" s="99"/>
      <c r="C30" s="19"/>
      <c r="D30" s="19"/>
      <c r="E30" s="19"/>
      <c r="F30" s="19"/>
      <c r="G30" s="19"/>
    </row>
    <row r="31" spans="2:8" x14ac:dyDescent="0.25">
      <c r="B31" s="96" t="s">
        <v>55</v>
      </c>
      <c r="C31" s="66"/>
      <c r="D31" s="66"/>
      <c r="E31" s="66"/>
      <c r="F31" s="66"/>
      <c r="G31" s="66"/>
    </row>
    <row r="32" spans="2:8" ht="15.75" thickBot="1" x14ac:dyDescent="0.3">
      <c r="B32" s="99"/>
      <c r="C32" s="19"/>
      <c r="D32" s="19"/>
      <c r="E32" s="19"/>
      <c r="F32" s="19"/>
      <c r="G32" s="19"/>
    </row>
    <row r="33" spans="2:8" ht="16.5" thickTop="1" thickBot="1" x14ac:dyDescent="0.3">
      <c r="B33" s="100"/>
      <c r="C33" s="101" t="s">
        <v>51</v>
      </c>
      <c r="D33" s="101"/>
      <c r="E33" s="101"/>
      <c r="F33" s="101" t="s">
        <v>52</v>
      </c>
      <c r="G33" s="101"/>
    </row>
    <row r="34" spans="2:8" ht="15.75" thickTop="1" x14ac:dyDescent="0.25">
      <c r="B34" s="19"/>
      <c r="C34" s="103" t="s">
        <v>59</v>
      </c>
      <c r="D34" s="103" t="s">
        <v>60</v>
      </c>
      <c r="E34" s="103" t="s">
        <v>61</v>
      </c>
      <c r="F34" s="104" t="s">
        <v>2</v>
      </c>
      <c r="G34" s="104" t="s">
        <v>3</v>
      </c>
      <c r="H34" s="86"/>
    </row>
    <row r="35" spans="2:8" x14ac:dyDescent="0.25">
      <c r="B35" s="19"/>
      <c r="D35" s="19"/>
      <c r="E35" s="19"/>
      <c r="F35" s="19"/>
      <c r="G35" s="19"/>
      <c r="H35" s="19"/>
    </row>
    <row r="36" spans="2:8" x14ac:dyDescent="0.25">
      <c r="B36" s="98" t="s">
        <v>56</v>
      </c>
      <c r="D36" s="19"/>
      <c r="E36" s="19"/>
      <c r="F36" s="19"/>
      <c r="G36" s="19"/>
      <c r="H36" s="19"/>
    </row>
    <row r="37" spans="2:8" x14ac:dyDescent="0.25">
      <c r="B37" s="19"/>
      <c r="D37" s="19"/>
      <c r="E37" s="19"/>
      <c r="F37" s="19"/>
      <c r="G37" s="19"/>
      <c r="H37" s="19"/>
    </row>
    <row r="38" spans="2:8" x14ac:dyDescent="0.25">
      <c r="B38" s="99" t="s">
        <v>19</v>
      </c>
      <c r="C38" s="83">
        <v>15924.847415744</v>
      </c>
      <c r="D38" s="83">
        <v>17319.186954923</v>
      </c>
      <c r="E38" s="83">
        <v>15668.721251440002</v>
      </c>
      <c r="F38" s="105">
        <f>(D38-C38)/C38</f>
        <v>8.7557481888366165E-2</v>
      </c>
      <c r="G38" s="105">
        <f>(E38-D38)/D38</f>
        <v>-9.5296950588887264E-2</v>
      </c>
      <c r="H38" s="19"/>
    </row>
    <row r="39" spans="2:8" x14ac:dyDescent="0.25">
      <c r="B39" s="99" t="s">
        <v>20</v>
      </c>
      <c r="C39" s="83">
        <v>48865.077639858995</v>
      </c>
      <c r="D39" s="83">
        <v>50854.979096954004</v>
      </c>
      <c r="E39" s="83">
        <v>53674.737959320002</v>
      </c>
      <c r="F39" s="105">
        <f>(D39-C39)/C39</f>
        <v>4.0722363561167388E-2</v>
      </c>
      <c r="G39" s="105">
        <f>(E39-D39)/D39</f>
        <v>5.5447055773834526E-2</v>
      </c>
    </row>
    <row r="40" spans="2:8" x14ac:dyDescent="0.25">
      <c r="B40" s="99"/>
      <c r="D40" s="19"/>
      <c r="E40" s="19"/>
      <c r="F40" s="19"/>
      <c r="G40" s="19"/>
    </row>
    <row r="41" spans="2:8" x14ac:dyDescent="0.25">
      <c r="B41" s="99" t="s">
        <v>53</v>
      </c>
      <c r="C41" s="83">
        <f>C38-C39</f>
        <v>-32940.230224114996</v>
      </c>
      <c r="D41" s="83">
        <f>D38-D39</f>
        <v>-33535.792142031001</v>
      </c>
      <c r="E41" s="83">
        <f>E38-E39</f>
        <v>-38006.01670788</v>
      </c>
      <c r="F41" s="110"/>
      <c r="G41" s="19"/>
    </row>
    <row r="42" spans="2:8" x14ac:dyDescent="0.25">
      <c r="B42" s="99" t="s">
        <v>54</v>
      </c>
      <c r="C42" s="107">
        <f>C38/C39</f>
        <v>0.32589424155041519</v>
      </c>
      <c r="D42" s="107">
        <f>D38/D39</f>
        <v>0.34056030033763879</v>
      </c>
      <c r="E42" s="107">
        <f>E38/E39</f>
        <v>0.29191984622850514</v>
      </c>
      <c r="F42" s="19"/>
      <c r="G42" s="19"/>
    </row>
    <row r="43" spans="2:8" x14ac:dyDescent="0.25">
      <c r="B43" s="19"/>
      <c r="D43" s="19"/>
      <c r="E43" s="19"/>
      <c r="F43" s="19"/>
      <c r="G43" s="19"/>
    </row>
    <row r="44" spans="2:8" x14ac:dyDescent="0.25">
      <c r="B44" s="98" t="s">
        <v>57</v>
      </c>
      <c r="D44" s="19"/>
      <c r="E44" s="19"/>
      <c r="F44" s="19"/>
      <c r="G44" s="19"/>
    </row>
    <row r="45" spans="2:8" x14ac:dyDescent="0.25">
      <c r="B45" s="19"/>
      <c r="D45" s="19"/>
      <c r="E45" s="19"/>
      <c r="F45" s="19"/>
      <c r="G45" s="19"/>
    </row>
    <row r="46" spans="2:8" x14ac:dyDescent="0.25">
      <c r="B46" s="99" t="s">
        <v>19</v>
      </c>
      <c r="C46" s="83">
        <v>40189.204703401003</v>
      </c>
      <c r="D46" s="83">
        <v>39737.736029221</v>
      </c>
      <c r="E46" s="83">
        <v>42247.853870068997</v>
      </c>
      <c r="F46" s="105">
        <f>(D46-C46)/C46</f>
        <v>-1.1233580696902863E-2</v>
      </c>
      <c r="G46" s="105">
        <f>(E46-D46)/D46</f>
        <v>6.3167107431641084E-2</v>
      </c>
    </row>
    <row r="47" spans="2:8" x14ac:dyDescent="0.25">
      <c r="B47" s="99" t="s">
        <v>20</v>
      </c>
      <c r="C47" s="83">
        <v>23788.144360481005</v>
      </c>
      <c r="D47" s="83">
        <v>22960.431804502001</v>
      </c>
      <c r="E47" s="83">
        <v>24410.339021406002</v>
      </c>
      <c r="F47" s="105">
        <f>(D47-C47)/C47</f>
        <v>-3.4795171217897686E-2</v>
      </c>
      <c r="G47" s="105">
        <f>(E47-D47)/D47</f>
        <v>6.3148081414553719E-2</v>
      </c>
    </row>
    <row r="48" spans="2:8" x14ac:dyDescent="0.25">
      <c r="B48" s="99"/>
      <c r="C48" s="111"/>
      <c r="D48" s="19"/>
      <c r="E48" s="19"/>
      <c r="F48" s="19"/>
      <c r="G48" s="19"/>
    </row>
    <row r="49" spans="2:7" x14ac:dyDescent="0.25">
      <c r="B49" s="99" t="s">
        <v>53</v>
      </c>
      <c r="C49" s="83">
        <f>C46-C47</f>
        <v>16401.060342919998</v>
      </c>
      <c r="D49" s="83">
        <f>D46-D47</f>
        <v>16777.304224718999</v>
      </c>
      <c r="E49" s="83">
        <f>E46-E47</f>
        <v>17837.514848662995</v>
      </c>
      <c r="F49" s="19"/>
      <c r="G49" s="19"/>
    </row>
    <row r="50" spans="2:7" x14ac:dyDescent="0.25">
      <c r="B50" s="99" t="s">
        <v>54</v>
      </c>
      <c r="C50" s="107">
        <f>C46/C47</f>
        <v>1.6894636292087966</v>
      </c>
      <c r="D50" s="107">
        <f>D46/D47</f>
        <v>1.730705082882168</v>
      </c>
      <c r="E50" s="107">
        <f>E46/E47</f>
        <v>1.7307360554485072</v>
      </c>
      <c r="F50" s="19"/>
      <c r="G50" s="19"/>
    </row>
    <row r="51" spans="2:7" x14ac:dyDescent="0.25">
      <c r="B51" s="19"/>
      <c r="D51" s="19"/>
      <c r="E51" s="19"/>
      <c r="F51" s="19"/>
      <c r="G51" s="19"/>
    </row>
    <row r="52" spans="2:7" x14ac:dyDescent="0.25">
      <c r="B52" s="19"/>
      <c r="C52" s="19"/>
      <c r="D52" s="19"/>
      <c r="E52" s="19"/>
      <c r="F52" s="19"/>
      <c r="G52" s="19"/>
    </row>
    <row r="53" spans="2:7" ht="15.75" thickBot="1" x14ac:dyDescent="0.3">
      <c r="B53" s="129"/>
      <c r="C53" s="129"/>
      <c r="D53" s="129"/>
      <c r="E53" s="129"/>
      <c r="F53" s="129"/>
      <c r="G53" s="129"/>
    </row>
  </sheetData>
  <mergeCells count="2">
    <mergeCell ref="B10:G10"/>
    <mergeCell ref="B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F668-C329-494C-B545-4DD451ABFDD8}">
  <sheetPr>
    <pageSetUpPr fitToPage="1"/>
  </sheetPr>
  <dimension ref="B1:G53"/>
  <sheetViews>
    <sheetView workbookViewId="0">
      <selection activeCell="B8" sqref="B8:G8"/>
    </sheetView>
  </sheetViews>
  <sheetFormatPr baseColWidth="10" defaultRowHeight="15" x14ac:dyDescent="0.25"/>
  <cols>
    <col min="1" max="1" width="6.140625" customWidth="1"/>
    <col min="2" max="2" width="35.28515625" customWidth="1"/>
    <col min="3" max="7" width="12.28515625" customWidth="1"/>
  </cols>
  <sheetData>
    <row r="1" spans="2:7" x14ac:dyDescent="0.25">
      <c r="B1" s="1"/>
      <c r="C1" s="2"/>
      <c r="D1" s="2"/>
      <c r="E1" s="2"/>
      <c r="F1" s="2"/>
      <c r="G1" s="2"/>
    </row>
    <row r="2" spans="2:7" x14ac:dyDescent="0.25">
      <c r="B2" s="1"/>
      <c r="C2" s="2"/>
      <c r="D2" s="2"/>
      <c r="E2" s="2"/>
      <c r="F2" s="2"/>
      <c r="G2" s="2"/>
    </row>
    <row r="3" spans="2:7" x14ac:dyDescent="0.25">
      <c r="B3" s="1"/>
      <c r="C3" s="2"/>
      <c r="D3" s="2"/>
      <c r="E3" s="2"/>
      <c r="F3" s="2"/>
      <c r="G3" s="2"/>
    </row>
    <row r="4" spans="2:7" x14ac:dyDescent="0.25">
      <c r="B4" s="1"/>
      <c r="C4" s="2"/>
      <c r="D4" s="2"/>
      <c r="E4" s="2"/>
      <c r="F4" s="2"/>
      <c r="G4" s="2"/>
    </row>
    <row r="5" spans="2:7" x14ac:dyDescent="0.25">
      <c r="B5" s="1"/>
      <c r="C5" s="2"/>
      <c r="D5" s="2"/>
      <c r="E5" s="2"/>
      <c r="F5" s="2"/>
      <c r="G5" s="2"/>
    </row>
    <row r="6" spans="2:7" x14ac:dyDescent="0.25">
      <c r="B6" s="1"/>
      <c r="C6" s="2"/>
      <c r="D6" s="2"/>
      <c r="E6" s="2"/>
      <c r="F6" s="2"/>
      <c r="G6" s="2"/>
    </row>
    <row r="7" spans="2:7" x14ac:dyDescent="0.25">
      <c r="B7" s="1"/>
      <c r="C7" s="2"/>
      <c r="D7" s="2"/>
      <c r="E7" s="2"/>
      <c r="F7" s="2"/>
      <c r="G7" s="2"/>
    </row>
    <row r="8" spans="2:7" ht="18.75" x14ac:dyDescent="0.3">
      <c r="B8" s="144" t="s">
        <v>62</v>
      </c>
      <c r="C8" s="144"/>
      <c r="D8" s="144"/>
      <c r="E8" s="144"/>
      <c r="F8" s="144"/>
      <c r="G8" s="144"/>
    </row>
    <row r="9" spans="2:7" x14ac:dyDescent="0.25">
      <c r="B9" s="3"/>
      <c r="C9" s="4"/>
      <c r="D9" s="4"/>
      <c r="E9" s="4"/>
      <c r="F9" s="4"/>
      <c r="G9" s="4"/>
    </row>
    <row r="10" spans="2:7" x14ac:dyDescent="0.25">
      <c r="B10" s="3"/>
      <c r="C10" s="4"/>
      <c r="D10" s="4"/>
      <c r="E10" s="4"/>
      <c r="F10" s="4"/>
      <c r="G10" s="4"/>
    </row>
    <row r="11" spans="2:7" x14ac:dyDescent="0.25">
      <c r="B11" s="5" t="s">
        <v>0</v>
      </c>
      <c r="C11" s="5" t="s">
        <v>63</v>
      </c>
      <c r="D11" s="5" t="s">
        <v>63</v>
      </c>
      <c r="E11" s="5" t="s">
        <v>63</v>
      </c>
      <c r="F11" s="130" t="s">
        <v>1</v>
      </c>
      <c r="G11" s="130"/>
    </row>
    <row r="12" spans="2:7" x14ac:dyDescent="0.25">
      <c r="B12" s="131"/>
      <c r="C12" s="5">
        <v>2023</v>
      </c>
      <c r="D12" s="5">
        <v>2024</v>
      </c>
      <c r="E12" s="5">
        <v>2025</v>
      </c>
      <c r="F12" s="5" t="s">
        <v>2</v>
      </c>
      <c r="G12" s="5" t="s">
        <v>3</v>
      </c>
    </row>
    <row r="13" spans="2:7" x14ac:dyDescent="0.25">
      <c r="B13" s="3"/>
      <c r="C13" s="3"/>
      <c r="D13" s="3"/>
      <c r="E13" s="3"/>
      <c r="F13" s="3"/>
      <c r="G13" s="3"/>
    </row>
    <row r="14" spans="2:7" x14ac:dyDescent="0.25">
      <c r="B14" s="6" t="s">
        <v>4</v>
      </c>
      <c r="C14" s="3"/>
      <c r="D14" s="3"/>
      <c r="E14" s="3"/>
      <c r="F14" s="3"/>
      <c r="G14" s="3"/>
    </row>
    <row r="15" spans="2:7" x14ac:dyDescent="0.25">
      <c r="B15" s="7" t="s">
        <v>5</v>
      </c>
      <c r="C15" s="8">
        <v>6117.8434233629996</v>
      </c>
      <c r="D15" s="8">
        <v>7685.6201019</v>
      </c>
      <c r="E15" s="8">
        <v>6722.5592974439996</v>
      </c>
      <c r="F15" s="9">
        <f>+(D15-C15)/C15</f>
        <v>0.25626296229647344</v>
      </c>
      <c r="G15" s="9">
        <f>+(E15-D15)/D15</f>
        <v>-0.12530684469011386</v>
      </c>
    </row>
    <row r="16" spans="2:7" x14ac:dyDescent="0.25">
      <c r="B16" s="7" t="s">
        <v>6</v>
      </c>
      <c r="C16" s="8">
        <v>6837.077620049</v>
      </c>
      <c r="D16" s="8">
        <v>6332.628587827</v>
      </c>
      <c r="E16" s="8">
        <v>5847.0366409649996</v>
      </c>
      <c r="F16" s="9">
        <f>+(D16-C16)/C16</f>
        <v>-7.3781381498837603E-2</v>
      </c>
      <c r="G16" s="9">
        <f>+(E16-D16)/D16</f>
        <v>-7.6680945381107243E-2</v>
      </c>
    </row>
    <row r="17" spans="2:7" x14ac:dyDescent="0.25">
      <c r="B17" s="3"/>
      <c r="C17" s="3"/>
      <c r="D17" s="3"/>
      <c r="E17" s="3"/>
      <c r="F17" s="3"/>
      <c r="G17" s="3"/>
    </row>
    <row r="18" spans="2:7" x14ac:dyDescent="0.25">
      <c r="B18" s="7" t="s">
        <v>7</v>
      </c>
      <c r="C18" s="8">
        <f>+C15-C16</f>
        <v>-719.23419668600036</v>
      </c>
      <c r="D18" s="8">
        <f>+D15-D16</f>
        <v>1352.991514073</v>
      </c>
      <c r="E18" s="8">
        <f>+E15-E16</f>
        <v>875.52265647900003</v>
      </c>
      <c r="F18" s="3"/>
      <c r="G18" s="3"/>
    </row>
    <row r="19" spans="2:7" x14ac:dyDescent="0.25">
      <c r="B19" s="7" t="s">
        <v>8</v>
      </c>
      <c r="C19" s="9">
        <f>+C15/C16</f>
        <v>0.89480385675644181</v>
      </c>
      <c r="D19" s="9">
        <f>+D15/D16</f>
        <v>1.2136540135440455</v>
      </c>
      <c r="E19" s="9">
        <f>+E15/E16</f>
        <v>1.1497378433281895</v>
      </c>
      <c r="F19" s="3"/>
      <c r="G19" s="3"/>
    </row>
    <row r="20" spans="2:7" x14ac:dyDescent="0.25">
      <c r="B20" s="3"/>
      <c r="C20" s="3"/>
      <c r="D20" s="3"/>
      <c r="E20" s="3"/>
      <c r="F20" s="3"/>
      <c r="G20" s="3"/>
    </row>
    <row r="21" spans="2:7" x14ac:dyDescent="0.25">
      <c r="B21" s="6" t="s">
        <v>9</v>
      </c>
      <c r="C21" s="3"/>
      <c r="D21" s="3"/>
      <c r="E21" s="3"/>
      <c r="G21" s="3"/>
    </row>
    <row r="22" spans="2:7" x14ac:dyDescent="0.25">
      <c r="B22" s="7" t="s">
        <v>5</v>
      </c>
      <c r="C22" s="8">
        <v>19559.744985096</v>
      </c>
      <c r="D22" s="8">
        <v>18229.220318740001</v>
      </c>
      <c r="E22" s="8">
        <v>20804.417757596999</v>
      </c>
      <c r="F22" s="9">
        <f>+(D22-C22)/C22</f>
        <v>-6.802362031661574E-2</v>
      </c>
      <c r="G22" s="9">
        <f>+(E22-D22)/D22</f>
        <v>0.1412675580101275</v>
      </c>
    </row>
    <row r="23" spans="2:7" x14ac:dyDescent="0.25">
      <c r="B23" s="7" t="s">
        <v>6</v>
      </c>
      <c r="C23" s="8">
        <v>25569.462619784001</v>
      </c>
      <c r="D23" s="8">
        <v>24678.115483207999</v>
      </c>
      <c r="E23" s="8">
        <v>26318.410968271</v>
      </c>
      <c r="F23" s="9">
        <f>+(D23-C23)/C23</f>
        <v>-3.4859830643696618E-2</v>
      </c>
      <c r="G23" s="9">
        <f>+(E23-D23)/D23</f>
        <v>6.6467615251218248E-2</v>
      </c>
    </row>
    <row r="24" spans="2:7" x14ac:dyDescent="0.25">
      <c r="B24" s="10"/>
      <c r="C24" s="2"/>
      <c r="D24" s="2"/>
      <c r="E24" s="2"/>
      <c r="F24" s="3"/>
      <c r="G24" s="3"/>
    </row>
    <row r="25" spans="2:7" x14ac:dyDescent="0.25">
      <c r="B25" s="7" t="s">
        <v>7</v>
      </c>
      <c r="C25" s="8">
        <f>+C22-C23</f>
        <v>-6009.7176346880005</v>
      </c>
      <c r="D25" s="8">
        <f>+D22-D23</f>
        <v>-6448.8951644679983</v>
      </c>
      <c r="E25" s="8">
        <f>+E22-E23</f>
        <v>-5513.9932106740016</v>
      </c>
      <c r="F25" s="3"/>
      <c r="G25" s="3"/>
    </row>
    <row r="26" spans="2:7" x14ac:dyDescent="0.25">
      <c r="B26" s="7" t="s">
        <v>8</v>
      </c>
      <c r="C26" s="9">
        <f>+C22/C23</f>
        <v>0.76496503958444284</v>
      </c>
      <c r="D26" s="9">
        <f>+D22/D23</f>
        <v>0.73867959371305758</v>
      </c>
      <c r="E26" s="9">
        <f>+E22/E23</f>
        <v>0.79048912879574784</v>
      </c>
      <c r="F26" s="3"/>
      <c r="G26" s="3"/>
    </row>
    <row r="27" spans="2:7" x14ac:dyDescent="0.25">
      <c r="B27" s="3"/>
      <c r="C27" s="3"/>
      <c r="D27" s="3"/>
      <c r="E27" s="3"/>
      <c r="F27" s="3"/>
      <c r="G27" s="3"/>
    </row>
    <row r="28" spans="2:7" x14ac:dyDescent="0.25">
      <c r="B28" s="6" t="s">
        <v>10</v>
      </c>
      <c r="C28" s="3"/>
      <c r="D28" s="3"/>
      <c r="E28" s="3"/>
      <c r="F28" s="3"/>
      <c r="G28" s="3"/>
    </row>
    <row r="29" spans="2:7" x14ac:dyDescent="0.25">
      <c r="B29" s="7" t="s">
        <v>5</v>
      </c>
      <c r="C29" s="8">
        <v>10144.658765338001</v>
      </c>
      <c r="D29" s="8">
        <v>10795.113017184</v>
      </c>
      <c r="E29" s="8">
        <v>10973.561294866</v>
      </c>
      <c r="F29" s="9">
        <f>+(D29-C29)/C29</f>
        <v>6.4117903508834923E-2</v>
      </c>
      <c r="G29" s="9">
        <f>+(E29-D29)/D29</f>
        <v>1.6530468685037471E-2</v>
      </c>
    </row>
    <row r="30" spans="2:7" x14ac:dyDescent="0.25">
      <c r="B30" s="7" t="s">
        <v>6</v>
      </c>
      <c r="C30" s="8">
        <v>11852.958213285001</v>
      </c>
      <c r="D30" s="8">
        <v>12427.37429734</v>
      </c>
      <c r="E30" s="8">
        <v>14242.331808356001</v>
      </c>
      <c r="F30" s="9">
        <f>+(D30-C30)/C30</f>
        <v>4.8461833216553812E-2</v>
      </c>
      <c r="G30" s="9">
        <f>+(E30-D30)/D30</f>
        <v>0.14604513130376062</v>
      </c>
    </row>
    <row r="31" spans="2:7" x14ac:dyDescent="0.25">
      <c r="B31" s="10"/>
      <c r="C31" s="3"/>
      <c r="D31" s="3"/>
      <c r="E31" s="3"/>
      <c r="F31" s="3"/>
      <c r="G31" s="3"/>
    </row>
    <row r="32" spans="2:7" x14ac:dyDescent="0.25">
      <c r="B32" s="7" t="s">
        <v>7</v>
      </c>
      <c r="C32" s="8">
        <f>+C29-C30</f>
        <v>-1708.2994479469999</v>
      </c>
      <c r="D32" s="8">
        <f>+D29-D30</f>
        <v>-1632.2612801560008</v>
      </c>
      <c r="E32" s="8">
        <f>+E29-E30</f>
        <v>-3268.7705134900007</v>
      </c>
      <c r="F32" s="3"/>
      <c r="G32" s="3"/>
    </row>
    <row r="33" spans="2:7" x14ac:dyDescent="0.25">
      <c r="B33" s="7" t="s">
        <v>8</v>
      </c>
      <c r="C33" s="9">
        <f>+C29/C30</f>
        <v>0.85587568797531843</v>
      </c>
      <c r="D33" s="9">
        <f>+D29/D30</f>
        <v>0.86865598145656753</v>
      </c>
      <c r="E33" s="9">
        <f>+E29/E30</f>
        <v>0.77048909143008404</v>
      </c>
      <c r="F33" s="3"/>
      <c r="G33" s="3"/>
    </row>
    <row r="34" spans="2:7" x14ac:dyDescent="0.25">
      <c r="B34" s="6"/>
      <c r="C34" s="3"/>
      <c r="D34" s="3"/>
      <c r="E34" s="3"/>
      <c r="F34" s="3"/>
      <c r="G34" s="3"/>
    </row>
    <row r="35" spans="2:7" x14ac:dyDescent="0.25">
      <c r="B35" s="6" t="s">
        <v>11</v>
      </c>
      <c r="C35" s="3"/>
      <c r="D35" s="3"/>
      <c r="E35" s="3"/>
      <c r="F35" s="3"/>
      <c r="G35" s="3"/>
    </row>
    <row r="36" spans="2:7" x14ac:dyDescent="0.25">
      <c r="B36" s="7" t="s">
        <v>5</v>
      </c>
      <c r="C36" s="8">
        <v>17016.711128859999</v>
      </c>
      <c r="D36" s="8">
        <v>16763.820102690999</v>
      </c>
      <c r="E36" s="8">
        <v>16894.554369352001</v>
      </c>
      <c r="F36" s="9">
        <f>+(D36-C36)/C36</f>
        <v>-1.4861333911939173E-2</v>
      </c>
      <c r="G36" s="9">
        <f>+(E36-D36)/D36</f>
        <v>7.7985963736282296E-3</v>
      </c>
    </row>
    <row r="37" spans="2:7" x14ac:dyDescent="0.25">
      <c r="B37" s="7" t="s">
        <v>6</v>
      </c>
      <c r="C37" s="8">
        <v>16008.319504162999</v>
      </c>
      <c r="D37" s="8">
        <v>16982.178025269</v>
      </c>
      <c r="E37" s="8">
        <v>18847.446083519</v>
      </c>
      <c r="F37" s="9">
        <f>+(D37-C37)/C37</f>
        <v>6.0834525501115073E-2</v>
      </c>
      <c r="G37" s="9">
        <f>+(E37-D37)/D37</f>
        <v>0.10983679805231894</v>
      </c>
    </row>
    <row r="38" spans="2:7" x14ac:dyDescent="0.25">
      <c r="B38" s="10"/>
      <c r="C38" s="3"/>
      <c r="D38" s="3"/>
      <c r="E38" s="3"/>
      <c r="F38" s="3"/>
      <c r="G38" s="3"/>
    </row>
    <row r="39" spans="2:7" x14ac:dyDescent="0.25">
      <c r="B39" s="7" t="s">
        <v>7</v>
      </c>
      <c r="C39" s="8">
        <f>+C36-C37</f>
        <v>1008.3916246970002</v>
      </c>
      <c r="D39" s="8">
        <f>+D36-D37</f>
        <v>-218.35792257800131</v>
      </c>
      <c r="E39" s="8">
        <f>+E36-E37</f>
        <v>-1952.891714166999</v>
      </c>
      <c r="F39" s="3"/>
      <c r="G39" s="3"/>
    </row>
    <row r="40" spans="2:7" x14ac:dyDescent="0.25">
      <c r="B40" s="7" t="s">
        <v>8</v>
      </c>
      <c r="C40" s="9">
        <f>+C36/C37</f>
        <v>1.0629917227998082</v>
      </c>
      <c r="D40" s="9">
        <f>+D36/D37</f>
        <v>0.98714193654941718</v>
      </c>
      <c r="E40" s="9">
        <f>+E36/E37</f>
        <v>0.89638427904167395</v>
      </c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6" t="s">
        <v>12</v>
      </c>
      <c r="C42" s="3"/>
      <c r="D42" s="3"/>
      <c r="E42" s="3"/>
      <c r="F42" s="3"/>
      <c r="G42" s="3"/>
    </row>
    <row r="43" spans="2:7" x14ac:dyDescent="0.25">
      <c r="B43" s="7" t="s">
        <v>5</v>
      </c>
      <c r="C43" s="8">
        <v>3275.0938164879999</v>
      </c>
      <c r="D43" s="8">
        <v>3583.149443629</v>
      </c>
      <c r="E43" s="8">
        <v>2521.4824022500002</v>
      </c>
      <c r="F43" s="9">
        <f>+(D43-C43)/C43</f>
        <v>9.406009244380642E-2</v>
      </c>
      <c r="G43" s="9">
        <f>+(E43-D43)/D43</f>
        <v>-0.296294379590193</v>
      </c>
    </row>
    <row r="44" spans="2:7" x14ac:dyDescent="0.25">
      <c r="B44" s="7" t="s">
        <v>6</v>
      </c>
      <c r="C44" s="8">
        <v>12385.404043058999</v>
      </c>
      <c r="D44" s="8">
        <v>13395.114507812001</v>
      </c>
      <c r="E44" s="8">
        <v>12829.851479614999</v>
      </c>
      <c r="F44" s="9">
        <f>+(D44-C44)/C44</f>
        <v>8.1524224905594508E-2</v>
      </c>
      <c r="G44" s="9">
        <f>+(E44-D44)/D44</f>
        <v>-4.2199193434840833E-2</v>
      </c>
    </row>
    <row r="45" spans="2:7" x14ac:dyDescent="0.25">
      <c r="B45" s="10"/>
      <c r="C45" s="3"/>
      <c r="D45" s="3"/>
      <c r="E45" s="3"/>
      <c r="F45" s="3"/>
      <c r="G45" s="3"/>
    </row>
    <row r="46" spans="2:7" x14ac:dyDescent="0.25">
      <c r="B46" s="7" t="s">
        <v>7</v>
      </c>
      <c r="C46" s="8">
        <f>+C43-C44</f>
        <v>-9110.3102265710004</v>
      </c>
      <c r="D46" s="8">
        <f>+D43-D44</f>
        <v>-9811.9650641830012</v>
      </c>
      <c r="E46" s="8">
        <f>+E43-E44</f>
        <v>-10308.369077365</v>
      </c>
      <c r="F46" s="3"/>
      <c r="G46" s="3"/>
    </row>
    <row r="47" spans="2:7" x14ac:dyDescent="0.25">
      <c r="B47" s="7" t="s">
        <v>8</v>
      </c>
      <c r="C47" s="9">
        <f>+C43/C44</f>
        <v>0.26443172988962121</v>
      </c>
      <c r="D47" s="9">
        <f>+D43/D44</f>
        <v>0.26749673857131384</v>
      </c>
      <c r="E47" s="9">
        <f>+E43/E44</f>
        <v>0.19653247009572283</v>
      </c>
      <c r="F47" s="3"/>
      <c r="G47" s="3"/>
    </row>
    <row r="48" spans="2:7" ht="15.75" thickBot="1" x14ac:dyDescent="0.3">
      <c r="C48" s="3"/>
      <c r="D48" s="3"/>
      <c r="E48" s="3"/>
      <c r="F48" s="3"/>
      <c r="G48" s="3"/>
    </row>
    <row r="49" spans="2:7" x14ac:dyDescent="0.25">
      <c r="B49" s="11" t="s">
        <v>13</v>
      </c>
      <c r="C49" s="12">
        <f t="shared" ref="C49:E50" si="0">SUM(C15+C22+C29+C36+C43)</f>
        <v>56114.052119145003</v>
      </c>
      <c r="D49" s="12">
        <f t="shared" si="0"/>
        <v>57056.922984144003</v>
      </c>
      <c r="E49" s="12">
        <f t="shared" si="0"/>
        <v>57916.575121509006</v>
      </c>
      <c r="F49" s="13">
        <f t="shared" ref="F49:G52" si="1">+(D49-C49)/C49</f>
        <v>1.6802758478340427E-2</v>
      </c>
      <c r="G49" s="13">
        <f t="shared" si="1"/>
        <v>1.5066570232045259E-2</v>
      </c>
    </row>
    <row r="50" spans="2:7" x14ac:dyDescent="0.25">
      <c r="B50" s="6" t="s">
        <v>14</v>
      </c>
      <c r="C50" s="14">
        <f t="shared" si="0"/>
        <v>72653.22200034</v>
      </c>
      <c r="D50" s="14">
        <f t="shared" si="0"/>
        <v>73815.410901455994</v>
      </c>
      <c r="E50" s="14">
        <f t="shared" si="0"/>
        <v>78085.076980725993</v>
      </c>
      <c r="F50" s="15">
        <f t="shared" si="1"/>
        <v>1.5996384869353158E-2</v>
      </c>
      <c r="G50" s="15">
        <f t="shared" si="1"/>
        <v>5.7842475265361966E-2</v>
      </c>
    </row>
    <row r="51" spans="2:7" x14ac:dyDescent="0.25">
      <c r="B51" s="3"/>
      <c r="C51" s="3"/>
      <c r="D51" s="3"/>
      <c r="E51" s="3"/>
      <c r="F51" s="6"/>
      <c r="G51" s="6"/>
    </row>
    <row r="52" spans="2:7" x14ac:dyDescent="0.25">
      <c r="B52" s="6" t="s">
        <v>15</v>
      </c>
      <c r="C52" s="14">
        <f>C49-C50</f>
        <v>-16539.169881194997</v>
      </c>
      <c r="D52" s="14">
        <f>D49-D50</f>
        <v>-16758.487917311992</v>
      </c>
      <c r="E52" s="14">
        <f>E49-E50</f>
        <v>-20168.501859216987</v>
      </c>
      <c r="F52" s="15">
        <f t="shared" si="1"/>
        <v>1.3260522607386633E-2</v>
      </c>
      <c r="G52" s="15">
        <f t="shared" si="1"/>
        <v>0.2034798102746701</v>
      </c>
    </row>
    <row r="53" spans="2:7" ht="15.75" thickBot="1" x14ac:dyDescent="0.3">
      <c r="B53" s="16" t="s">
        <v>16</v>
      </c>
      <c r="C53" s="17">
        <f>+C49/C50</f>
        <v>0.77235462618412709</v>
      </c>
      <c r="D53" s="17">
        <f>+D49/D50</f>
        <v>0.77296762677803599</v>
      </c>
      <c r="E53" s="17">
        <f>+E49/E50</f>
        <v>0.74171118683541482</v>
      </c>
      <c r="F53" s="17"/>
      <c r="G53" s="17"/>
    </row>
  </sheetData>
  <mergeCells count="1">
    <mergeCell ref="B8:G8"/>
  </mergeCells>
  <pageMargins left="0.70866141732283472" right="0.70866141732283472" top="0.74803149606299213" bottom="0.35433070866141736" header="0.31496062992125984" footer="0.11811023622047245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20EA-B277-48F6-A669-77C736091B64}">
  <sheetPr>
    <pageSetUpPr fitToPage="1"/>
  </sheetPr>
  <dimension ref="A1:L73"/>
  <sheetViews>
    <sheetView workbookViewId="0">
      <selection activeCell="A8" sqref="A8:K8"/>
    </sheetView>
  </sheetViews>
  <sheetFormatPr baseColWidth="10" defaultRowHeight="15" x14ac:dyDescent="0.25"/>
  <cols>
    <col min="1" max="1" width="32.5703125" customWidth="1"/>
    <col min="2" max="11" width="10.85546875" customWidth="1"/>
    <col min="12" max="12" width="15.5703125" customWidth="1"/>
  </cols>
  <sheetData>
    <row r="1" spans="1:11" x14ac:dyDescent="0.25">
      <c r="G1" s="18"/>
    </row>
    <row r="2" spans="1:11" x14ac:dyDescent="0.25">
      <c r="G2" s="18"/>
    </row>
    <row r="3" spans="1:11" x14ac:dyDescent="0.25">
      <c r="G3" s="18"/>
    </row>
    <row r="4" spans="1:11" x14ac:dyDescent="0.25">
      <c r="G4" s="18"/>
    </row>
    <row r="5" spans="1:11" x14ac:dyDescent="0.25">
      <c r="A5" s="19"/>
      <c r="B5" s="19"/>
      <c r="C5" s="19"/>
      <c r="D5" s="19" t="s">
        <v>17</v>
      </c>
      <c r="E5" s="19"/>
      <c r="G5" s="20"/>
      <c r="H5" s="19"/>
      <c r="I5" s="19"/>
      <c r="J5" s="19"/>
      <c r="K5" s="19"/>
    </row>
    <row r="6" spans="1:11" x14ac:dyDescent="0.25">
      <c r="A6" s="19"/>
      <c r="B6" s="19"/>
      <c r="C6" s="19"/>
      <c r="D6" s="19"/>
      <c r="E6" s="19"/>
      <c r="G6" s="20"/>
      <c r="H6" s="19"/>
      <c r="I6" s="19"/>
      <c r="J6" s="19"/>
      <c r="K6" s="19"/>
    </row>
    <row r="7" spans="1:11" x14ac:dyDescent="0.25">
      <c r="A7" s="19"/>
      <c r="B7" s="19"/>
      <c r="C7" s="19"/>
      <c r="D7" s="19"/>
      <c r="E7" s="19"/>
      <c r="G7" s="20"/>
      <c r="H7" s="19"/>
      <c r="I7" s="19"/>
      <c r="J7" s="19"/>
      <c r="K7" s="19"/>
    </row>
    <row r="8" spans="1:11" ht="15.75" x14ac:dyDescent="0.25">
      <c r="A8" s="140" t="s">
        <v>64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x14ac:dyDescent="0.25">
      <c r="C9" s="21"/>
      <c r="D9" s="21"/>
      <c r="E9" s="21"/>
      <c r="G9" s="18"/>
      <c r="H9" s="21"/>
      <c r="I9" s="21"/>
      <c r="J9" s="21"/>
      <c r="K9" s="21"/>
    </row>
    <row r="10" spans="1:11" ht="18.75" x14ac:dyDescent="0.25">
      <c r="A10" s="145" t="s">
        <v>65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1" ht="15.75" thickBot="1" x14ac:dyDescent="0.3">
      <c r="A11" s="19"/>
      <c r="B11" s="19"/>
      <c r="C11" s="19"/>
      <c r="D11" s="19"/>
      <c r="E11" s="19"/>
      <c r="F11" s="19"/>
      <c r="G11" s="20"/>
      <c r="H11" s="19"/>
      <c r="I11" s="19"/>
      <c r="J11" s="19"/>
      <c r="K11" s="19"/>
    </row>
    <row r="12" spans="1:11" ht="15.75" thickBot="1" x14ac:dyDescent="0.3">
      <c r="A12" s="22" t="s">
        <v>18</v>
      </c>
      <c r="B12" s="23" t="s">
        <v>19</v>
      </c>
      <c r="C12" s="23"/>
      <c r="D12" s="24"/>
      <c r="E12" s="24"/>
      <c r="F12" s="25"/>
      <c r="G12" s="146" t="s">
        <v>20</v>
      </c>
      <c r="H12" s="147"/>
      <c r="I12" s="147"/>
      <c r="J12" s="147"/>
      <c r="K12" s="148"/>
    </row>
    <row r="13" spans="1:11" x14ac:dyDescent="0.25">
      <c r="A13" s="26"/>
      <c r="B13" s="27" t="s">
        <v>21</v>
      </c>
      <c r="C13" s="27"/>
      <c r="D13" s="21"/>
      <c r="E13" s="28" t="s">
        <v>22</v>
      </c>
      <c r="F13" s="28"/>
      <c r="G13" s="27" t="s">
        <v>21</v>
      </c>
      <c r="H13" s="27"/>
      <c r="I13" s="21"/>
      <c r="J13" s="149" t="s">
        <v>22</v>
      </c>
      <c r="K13" s="150"/>
    </row>
    <row r="14" spans="1:11" ht="15.75" thickBot="1" x14ac:dyDescent="0.3">
      <c r="A14" s="29"/>
      <c r="B14" s="30" t="s">
        <v>59</v>
      </c>
      <c r="C14" s="30" t="s">
        <v>60</v>
      </c>
      <c r="D14" s="30" t="s">
        <v>61</v>
      </c>
      <c r="E14" s="31" t="s">
        <v>2</v>
      </c>
      <c r="F14" s="31" t="s">
        <v>3</v>
      </c>
      <c r="G14" s="30" t="s">
        <v>59</v>
      </c>
      <c r="H14" s="30" t="s">
        <v>60</v>
      </c>
      <c r="I14" s="30" t="s">
        <v>61</v>
      </c>
      <c r="J14" s="31" t="s">
        <v>2</v>
      </c>
      <c r="K14" s="31" t="s">
        <v>3</v>
      </c>
    </row>
    <row r="15" spans="1:11" x14ac:dyDescent="0.25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3"/>
    </row>
    <row r="16" spans="1:11" x14ac:dyDescent="0.25">
      <c r="A16" s="34" t="s">
        <v>23</v>
      </c>
      <c r="B16" s="35">
        <f>SUM(B17:B18)</f>
        <v>6726.1367141440005</v>
      </c>
      <c r="C16" s="35">
        <f>SUM(C17:C18)</f>
        <v>8319.891764394999</v>
      </c>
      <c r="D16" s="35">
        <f>SUM(D17:D18)</f>
        <v>7387.2991749990006</v>
      </c>
      <c r="E16" s="36">
        <f t="shared" ref="E16:F18" si="0">(C16-B16)/B16</f>
        <v>0.23694954741249669</v>
      </c>
      <c r="F16" s="37">
        <f t="shared" si="0"/>
        <v>-0.11209191366972238</v>
      </c>
      <c r="G16" s="35">
        <f>SUM(G17:G18)</f>
        <v>9298.0758209399992</v>
      </c>
      <c r="H16" s="35">
        <f>SUM(H17:H18)</f>
        <v>8649.4280171819992</v>
      </c>
      <c r="I16" s="35">
        <f>SUM(I17:I18)</f>
        <v>8669.9379907189996</v>
      </c>
      <c r="J16" s="36">
        <f t="shared" ref="J16:K18" si="1">(H16-G16)/G16</f>
        <v>-6.9761509397158722E-2</v>
      </c>
      <c r="K16" s="37">
        <f t="shared" si="1"/>
        <v>2.3712520060583837E-3</v>
      </c>
    </row>
    <row r="17" spans="1:11" x14ac:dyDescent="0.25">
      <c r="A17" s="38" t="s">
        <v>24</v>
      </c>
      <c r="B17" s="132">
        <v>5567.559907672</v>
      </c>
      <c r="C17" s="133">
        <v>7279.3202768539995</v>
      </c>
      <c r="D17" s="133">
        <v>6295.5550042490004</v>
      </c>
      <c r="E17" s="40">
        <f t="shared" si="0"/>
        <v>0.3074525281395219</v>
      </c>
      <c r="F17" s="41">
        <f t="shared" si="0"/>
        <v>-0.13514521070505309</v>
      </c>
      <c r="G17" s="132">
        <v>8728.1638438369991</v>
      </c>
      <c r="H17" s="133">
        <v>8166.630358458</v>
      </c>
      <c r="I17" s="133">
        <v>8148.114675416</v>
      </c>
      <c r="J17" s="40">
        <f t="shared" si="1"/>
        <v>-6.4335809389680601E-2</v>
      </c>
      <c r="K17" s="41">
        <f t="shared" si="1"/>
        <v>-2.2672365748529081E-3</v>
      </c>
    </row>
    <row r="18" spans="1:11" x14ac:dyDescent="0.25">
      <c r="A18" s="38" t="s">
        <v>25</v>
      </c>
      <c r="B18" s="132">
        <v>1158.576806472</v>
      </c>
      <c r="C18" s="133">
        <v>1040.5714875409999</v>
      </c>
      <c r="D18" s="133">
        <v>1091.74417075</v>
      </c>
      <c r="E18" s="40">
        <f t="shared" si="0"/>
        <v>-0.10185368658495758</v>
      </c>
      <c r="F18" s="41">
        <f t="shared" si="0"/>
        <v>4.9177479703895688E-2</v>
      </c>
      <c r="G18" s="132">
        <v>569.91197710300003</v>
      </c>
      <c r="H18" s="133">
        <v>482.79765872399997</v>
      </c>
      <c r="I18" s="133">
        <v>521.82331530299996</v>
      </c>
      <c r="J18" s="40">
        <f t="shared" si="1"/>
        <v>-0.15285574242854683</v>
      </c>
      <c r="K18" s="41">
        <f t="shared" si="1"/>
        <v>8.0832323591092034E-2</v>
      </c>
    </row>
    <row r="19" spans="1:11" x14ac:dyDescent="0.25">
      <c r="A19" s="38"/>
      <c r="B19" s="39"/>
      <c r="C19" s="39"/>
      <c r="D19" s="39"/>
      <c r="E19" s="40"/>
      <c r="F19" s="41"/>
      <c r="G19" s="39"/>
      <c r="H19" s="39"/>
      <c r="I19" s="39"/>
      <c r="J19" s="40"/>
      <c r="K19" s="41"/>
    </row>
    <row r="20" spans="1:11" x14ac:dyDescent="0.25">
      <c r="A20" s="34" t="s">
        <v>26</v>
      </c>
      <c r="B20" s="35">
        <f>SUM(B21:B22)</f>
        <v>3275.0938164879999</v>
      </c>
      <c r="C20" s="35">
        <f>SUM(C21:C22)</f>
        <v>3583.149443629</v>
      </c>
      <c r="D20" s="35">
        <f>SUM(D21:D22)</f>
        <v>2521.4824022500002</v>
      </c>
      <c r="E20" s="36">
        <f>(C20-B20)/B20</f>
        <v>9.406009244380642E-2</v>
      </c>
      <c r="F20" s="37">
        <f>(D20-C20)/C20</f>
        <v>-0.296294379590193</v>
      </c>
      <c r="G20" s="35">
        <f>SUM(G21:G22)</f>
        <v>12385.404043058999</v>
      </c>
      <c r="H20" s="35">
        <f>SUM(H21:H22)</f>
        <v>13395.114507812001</v>
      </c>
      <c r="I20" s="35">
        <f>SUM(I21:I22)</f>
        <v>12829.851479614999</v>
      </c>
      <c r="J20" s="36">
        <f>(H20-G20)/G20</f>
        <v>8.1524224905594508E-2</v>
      </c>
      <c r="K20" s="37">
        <f>(I20-H20)/H20</f>
        <v>-4.2199193434840833E-2</v>
      </c>
    </row>
    <row r="21" spans="1:11" x14ac:dyDescent="0.25">
      <c r="A21" s="38" t="s">
        <v>24</v>
      </c>
      <c r="B21" s="132">
        <v>3275.0938164879999</v>
      </c>
      <c r="C21" s="133">
        <v>3583.149443629</v>
      </c>
      <c r="D21" s="133">
        <v>2521.4824022500002</v>
      </c>
      <c r="E21" s="40">
        <f>(C21-B21)/B21</f>
        <v>9.406009244380642E-2</v>
      </c>
      <c r="F21" s="41">
        <f>(D21-C21)/C21</f>
        <v>-0.296294379590193</v>
      </c>
      <c r="G21" s="132">
        <v>12385.404043058999</v>
      </c>
      <c r="H21" s="133">
        <v>13395.114507812001</v>
      </c>
      <c r="I21" s="133">
        <v>12829.851479614999</v>
      </c>
      <c r="J21" s="134">
        <f>(H21-G21)/G21</f>
        <v>8.1524224905594508E-2</v>
      </c>
      <c r="K21" s="41">
        <f>(I21-H21)/H21</f>
        <v>-4.2199193434840833E-2</v>
      </c>
    </row>
    <row r="22" spans="1:11" x14ac:dyDescent="0.25">
      <c r="A22" s="38" t="s">
        <v>25</v>
      </c>
      <c r="B22" s="39">
        <v>0</v>
      </c>
      <c r="C22" s="39">
        <v>0</v>
      </c>
      <c r="D22" s="39">
        <v>0</v>
      </c>
      <c r="E22" s="40"/>
      <c r="F22" s="41"/>
      <c r="G22" s="39">
        <v>0</v>
      </c>
      <c r="H22" s="39">
        <v>0</v>
      </c>
      <c r="I22" s="39">
        <v>0</v>
      </c>
      <c r="J22" s="40"/>
      <c r="K22" s="41"/>
    </row>
    <row r="23" spans="1:11" x14ac:dyDescent="0.25">
      <c r="A23" s="38"/>
      <c r="B23" s="39"/>
      <c r="C23" s="39"/>
      <c r="D23" s="39"/>
      <c r="E23" s="40"/>
      <c r="F23" s="41"/>
      <c r="G23" s="39"/>
      <c r="H23" s="39"/>
      <c r="I23" s="39"/>
      <c r="J23" s="40"/>
      <c r="K23" s="41"/>
    </row>
    <row r="24" spans="1:11" x14ac:dyDescent="0.25">
      <c r="A24" s="34" t="s">
        <v>27</v>
      </c>
      <c r="B24" s="35">
        <f>SUM(B25:B26)</f>
        <v>2418.03813154</v>
      </c>
      <c r="C24" s="35">
        <f>SUM(C25:C26)</f>
        <v>1832.8615027349999</v>
      </c>
      <c r="D24" s="35">
        <f>SUM(D25:D26)</f>
        <v>2052.5865657620002</v>
      </c>
      <c r="E24" s="36">
        <f>(C24-B24)/B24</f>
        <v>-0.24200471496796158</v>
      </c>
      <c r="F24" s="37">
        <f>(D24-C24)/C24</f>
        <v>0.11988088718057859</v>
      </c>
      <c r="G24" s="35">
        <f>SUM(G25:G26)</f>
        <v>1310.0721102760001</v>
      </c>
      <c r="H24" s="35">
        <f>SUM(H25:H26)</f>
        <v>1077.948983946</v>
      </c>
      <c r="I24" s="35">
        <f>SUM(I25:I26)</f>
        <v>1297.775159436</v>
      </c>
      <c r="J24" s="36">
        <f>(H24-G24)/G24</f>
        <v>-0.17718347296249018</v>
      </c>
      <c r="K24" s="37">
        <f>(I24-H24)/H24</f>
        <v>0.2039300363596912</v>
      </c>
    </row>
    <row r="25" spans="1:11" x14ac:dyDescent="0.25">
      <c r="A25" s="38" t="s">
        <v>24</v>
      </c>
      <c r="B25" s="132">
        <v>2418.03813154</v>
      </c>
      <c r="C25" s="133">
        <v>1832.8615027349999</v>
      </c>
      <c r="D25" s="133">
        <v>2052.5865657620002</v>
      </c>
      <c r="E25" s="40">
        <f>(C25-B25)/B25</f>
        <v>-0.24200471496796158</v>
      </c>
      <c r="F25" s="41">
        <f>(D25-C25)/C25</f>
        <v>0.11988088718057859</v>
      </c>
      <c r="G25" s="132">
        <v>1310.0721102760001</v>
      </c>
      <c r="H25" s="133">
        <v>1077.948983946</v>
      </c>
      <c r="I25" s="133">
        <v>1297.775159436</v>
      </c>
      <c r="J25" s="40">
        <f>(H25-G25)/G25</f>
        <v>-0.17718347296249018</v>
      </c>
      <c r="K25" s="41">
        <f>(I25-H25)/H25</f>
        <v>0.2039300363596912</v>
      </c>
    </row>
    <row r="26" spans="1:11" x14ac:dyDescent="0.25">
      <c r="A26" s="38" t="s">
        <v>25</v>
      </c>
      <c r="B26" s="39">
        <v>0</v>
      </c>
      <c r="C26" s="39">
        <v>0</v>
      </c>
      <c r="D26" s="39">
        <v>0</v>
      </c>
      <c r="E26" s="40"/>
      <c r="F26" s="41"/>
      <c r="G26" s="39">
        <v>0</v>
      </c>
      <c r="H26" s="39">
        <v>0</v>
      </c>
      <c r="I26" s="39">
        <v>0</v>
      </c>
      <c r="J26" s="40"/>
      <c r="K26" s="41"/>
    </row>
    <row r="27" spans="1:11" x14ac:dyDescent="0.25">
      <c r="A27" s="38"/>
      <c r="B27" s="39"/>
      <c r="C27" s="39"/>
      <c r="D27" s="39"/>
      <c r="E27" s="40"/>
      <c r="F27" s="41"/>
      <c r="G27" s="39"/>
      <c r="H27" s="39"/>
      <c r="I27" s="39"/>
      <c r="J27" s="40"/>
      <c r="K27" s="41"/>
    </row>
    <row r="28" spans="1:11" x14ac:dyDescent="0.25">
      <c r="A28" s="34" t="s">
        <v>28</v>
      </c>
      <c r="B28" s="35">
        <f>SUM(B29:B30)</f>
        <v>10964.292593143</v>
      </c>
      <c r="C28" s="35">
        <f>SUM(C29:C30)</f>
        <v>10475.162120007</v>
      </c>
      <c r="D28" s="35">
        <f>SUM(D29:D30)</f>
        <v>10281.741323753</v>
      </c>
      <c r="E28" s="36">
        <f t="shared" ref="E28:F30" si="2">(C28-B28)/B28</f>
        <v>-4.4611220375667351E-2</v>
      </c>
      <c r="F28" s="37">
        <f t="shared" si="2"/>
        <v>-1.8464706706980409E-2</v>
      </c>
      <c r="G28" s="35">
        <f>SUM(G29:G30)</f>
        <v>8065.9356557480005</v>
      </c>
      <c r="H28" s="35">
        <f>SUM(H29:H30)</f>
        <v>7863.3711975470005</v>
      </c>
      <c r="I28" s="35">
        <f>SUM(I29:I30)</f>
        <v>8001.3623084030005</v>
      </c>
      <c r="J28" s="36">
        <f t="shared" ref="J28:K30" si="3">(H28-G28)/G28</f>
        <v>-2.5113572292961097E-2</v>
      </c>
      <c r="K28" s="37">
        <f t="shared" si="3"/>
        <v>1.7548594284732058E-2</v>
      </c>
    </row>
    <row r="29" spans="1:11" x14ac:dyDescent="0.25">
      <c r="A29" s="38" t="s">
        <v>24</v>
      </c>
      <c r="B29" s="42">
        <f t="shared" ref="B29:D30" si="4">B33+B37</f>
        <v>474.59240568500002</v>
      </c>
      <c r="C29" s="42">
        <f t="shared" si="4"/>
        <v>489.53469094299999</v>
      </c>
      <c r="D29" s="42">
        <f t="shared" si="4"/>
        <v>480.257421744</v>
      </c>
      <c r="E29" s="40">
        <f t="shared" si="2"/>
        <v>3.148445925179337E-2</v>
      </c>
      <c r="F29" s="41">
        <f t="shared" si="2"/>
        <v>-1.8951198700809146E-2</v>
      </c>
      <c r="G29" s="42">
        <f t="shared" ref="G29:I30" si="5">G33+G37</f>
        <v>1455.818676379</v>
      </c>
      <c r="H29" s="42">
        <f t="shared" si="5"/>
        <v>1521.829092209</v>
      </c>
      <c r="I29" s="42">
        <f t="shared" si="5"/>
        <v>1559.347894387</v>
      </c>
      <c r="J29" s="40">
        <f t="shared" si="3"/>
        <v>4.5342470804252313E-2</v>
      </c>
      <c r="K29" s="41">
        <f t="shared" si="3"/>
        <v>2.4653755385593161E-2</v>
      </c>
    </row>
    <row r="30" spans="1:11" x14ac:dyDescent="0.25">
      <c r="A30" s="38" t="s">
        <v>25</v>
      </c>
      <c r="B30" s="42">
        <f t="shared" si="4"/>
        <v>10489.700187458</v>
      </c>
      <c r="C30" s="42">
        <f t="shared" si="4"/>
        <v>9985.6274290639994</v>
      </c>
      <c r="D30" s="42">
        <f t="shared" si="4"/>
        <v>9801.4839020090003</v>
      </c>
      <c r="E30" s="40">
        <f t="shared" si="2"/>
        <v>-4.8054067264638768E-2</v>
      </c>
      <c r="F30" s="41">
        <f t="shared" si="2"/>
        <v>-1.8440856957974826E-2</v>
      </c>
      <c r="G30" s="42">
        <f t="shared" si="5"/>
        <v>6610.1169793690005</v>
      </c>
      <c r="H30" s="42">
        <f t="shared" si="5"/>
        <v>6341.5421053380005</v>
      </c>
      <c r="I30" s="42">
        <f t="shared" si="5"/>
        <v>6442.014414016</v>
      </c>
      <c r="J30" s="40">
        <f t="shared" si="3"/>
        <v>-4.0630880643906263E-2</v>
      </c>
      <c r="K30" s="41">
        <f t="shared" si="3"/>
        <v>1.5843513613735507E-2</v>
      </c>
    </row>
    <row r="31" spans="1:11" x14ac:dyDescent="0.25">
      <c r="A31" s="38"/>
      <c r="B31" s="39"/>
      <c r="C31" s="39"/>
      <c r="D31" s="39"/>
      <c r="E31" s="40"/>
      <c r="F31" s="41"/>
      <c r="G31" s="39"/>
      <c r="H31" s="39"/>
      <c r="I31" s="39"/>
      <c r="J31" s="40"/>
      <c r="K31" s="41"/>
    </row>
    <row r="32" spans="1:11" x14ac:dyDescent="0.25">
      <c r="A32" s="34" t="s">
        <v>29</v>
      </c>
      <c r="B32" s="35">
        <f>SUM(B33:B34)</f>
        <v>8864.4070462449999</v>
      </c>
      <c r="C32" s="35">
        <f>SUM(C33:C34)</f>
        <v>8454.653616177</v>
      </c>
      <c r="D32" s="35">
        <f>SUM(D33:D34)</f>
        <v>8337.8040611409997</v>
      </c>
      <c r="E32" s="36">
        <f t="shared" ref="E32:F34" si="6">(C32-B32)/B32</f>
        <v>-4.6224572938758854E-2</v>
      </c>
      <c r="F32" s="37">
        <f t="shared" si="6"/>
        <v>-1.3820738298778111E-2</v>
      </c>
      <c r="G32" s="35">
        <f>SUM(G33:G34)</f>
        <v>6782.5323646819998</v>
      </c>
      <c r="H32" s="35">
        <f>SUM(H33:H34)</f>
        <v>6638.9706422979998</v>
      </c>
      <c r="I32" s="35">
        <f>SUM(I33:I34)</f>
        <v>6786.9092318960002</v>
      </c>
      <c r="J32" s="36">
        <f t="shared" ref="J32:K34" si="7">(H32-G32)/G32</f>
        <v>-2.1166389582090977E-2</v>
      </c>
      <c r="K32" s="37">
        <f t="shared" si="7"/>
        <v>2.2283362522415553E-2</v>
      </c>
    </row>
    <row r="33" spans="1:11" x14ac:dyDescent="0.25">
      <c r="A33" s="38" t="s">
        <v>24</v>
      </c>
      <c r="B33" s="132">
        <v>408.58193253299999</v>
      </c>
      <c r="C33" s="133">
        <v>435.42380007700001</v>
      </c>
      <c r="D33" s="133">
        <v>424.32733915199998</v>
      </c>
      <c r="E33" s="40">
        <f t="shared" si="6"/>
        <v>6.569518964677197E-2</v>
      </c>
      <c r="F33" s="41">
        <f t="shared" si="6"/>
        <v>-2.5484277439675417E-2</v>
      </c>
      <c r="G33" s="132">
        <v>1205.872531859</v>
      </c>
      <c r="H33" s="133">
        <v>1293.376848552</v>
      </c>
      <c r="I33" s="133">
        <v>1335.6000111430001</v>
      </c>
      <c r="J33" s="40">
        <f t="shared" si="7"/>
        <v>7.2565146299585548E-2</v>
      </c>
      <c r="K33" s="41">
        <f t="shared" si="7"/>
        <v>3.2645676809717958E-2</v>
      </c>
    </row>
    <row r="34" spans="1:11" x14ac:dyDescent="0.25">
      <c r="A34" s="38" t="s">
        <v>25</v>
      </c>
      <c r="B34" s="132">
        <v>8455.8251137120005</v>
      </c>
      <c r="C34" s="133">
        <v>8019.2298160999999</v>
      </c>
      <c r="D34" s="133">
        <v>7913.476721989</v>
      </c>
      <c r="E34" s="40">
        <f t="shared" si="6"/>
        <v>-5.163248905231211E-2</v>
      </c>
      <c r="F34" s="41">
        <f t="shared" si="6"/>
        <v>-1.3187437763497204E-2</v>
      </c>
      <c r="G34" s="132">
        <v>5576.6598328230002</v>
      </c>
      <c r="H34" s="133">
        <v>5345.5937937460003</v>
      </c>
      <c r="I34" s="133">
        <v>5451.3092207529999</v>
      </c>
      <c r="J34" s="40">
        <f t="shared" si="7"/>
        <v>-4.1434486951668764E-2</v>
      </c>
      <c r="K34" s="41">
        <f t="shared" si="7"/>
        <v>1.9776180361979579E-2</v>
      </c>
    </row>
    <row r="35" spans="1:11" x14ac:dyDescent="0.25">
      <c r="A35" s="38"/>
      <c r="B35" s="39"/>
      <c r="C35" s="39"/>
      <c r="D35" s="39"/>
      <c r="E35" s="40"/>
      <c r="F35" s="41"/>
      <c r="G35" s="39"/>
      <c r="H35" s="39"/>
      <c r="I35" s="39"/>
      <c r="J35" s="40"/>
      <c r="K35" s="41"/>
    </row>
    <row r="36" spans="1:11" x14ac:dyDescent="0.25">
      <c r="A36" s="34" t="s">
        <v>30</v>
      </c>
      <c r="B36" s="35">
        <f>SUM(B37:B38)</f>
        <v>2099.885546898</v>
      </c>
      <c r="C36" s="35">
        <f>SUM(C37:C38)</f>
        <v>2020.5085038300001</v>
      </c>
      <c r="D36" s="35">
        <f>SUM(D37:D38)</f>
        <v>1943.937262612</v>
      </c>
      <c r="E36" s="36">
        <f t="shared" ref="E36:F38" si="8">(C36-B36)/B36</f>
        <v>-3.7800652128520788E-2</v>
      </c>
      <c r="F36" s="37">
        <f t="shared" si="8"/>
        <v>-3.7897015069649299E-2</v>
      </c>
      <c r="G36" s="35">
        <f>SUM(G37:G38)</f>
        <v>1283.4032910660001</v>
      </c>
      <c r="H36" s="35">
        <f>SUM(H37:H38)</f>
        <v>1224.400555249</v>
      </c>
      <c r="I36" s="35">
        <f>SUM(I37:I38)</f>
        <v>1214.4530765069999</v>
      </c>
      <c r="J36" s="36">
        <f t="shared" ref="J36:K38" si="9">(H36-G36)/G36</f>
        <v>-4.5973651639923813E-2</v>
      </c>
      <c r="K36" s="37">
        <f t="shared" si="9"/>
        <v>-8.1243664088156108E-3</v>
      </c>
    </row>
    <row r="37" spans="1:11" x14ac:dyDescent="0.25">
      <c r="A37" s="38" t="s">
        <v>24</v>
      </c>
      <c r="B37" s="132">
        <v>66.010473152000003</v>
      </c>
      <c r="C37" s="133">
        <v>54.110890865999998</v>
      </c>
      <c r="D37" s="133">
        <v>55.930082591999998</v>
      </c>
      <c r="E37" s="40">
        <f t="shared" si="8"/>
        <v>-0.18026809561869453</v>
      </c>
      <c r="F37" s="41">
        <f t="shared" si="8"/>
        <v>3.3619696458242372E-2</v>
      </c>
      <c r="G37" s="132">
        <v>249.94614451999999</v>
      </c>
      <c r="H37" s="133">
        <v>228.452243657</v>
      </c>
      <c r="I37" s="133">
        <v>223.74788324400001</v>
      </c>
      <c r="J37" s="40">
        <f t="shared" si="9"/>
        <v>-8.5994128472264203E-2</v>
      </c>
      <c r="K37" s="41">
        <f t="shared" si="9"/>
        <v>-2.0592314339723243E-2</v>
      </c>
    </row>
    <row r="38" spans="1:11" x14ac:dyDescent="0.25">
      <c r="A38" s="38" t="s">
        <v>25</v>
      </c>
      <c r="B38" s="132">
        <v>2033.875073746</v>
      </c>
      <c r="C38" s="133">
        <v>1966.397612964</v>
      </c>
      <c r="D38" s="133">
        <v>1888.0071800200001</v>
      </c>
      <c r="E38" s="40">
        <f t="shared" si="8"/>
        <v>-3.3176797165678271E-2</v>
      </c>
      <c r="F38" s="41">
        <f t="shared" si="8"/>
        <v>-3.9864995984123519E-2</v>
      </c>
      <c r="G38" s="132">
        <v>1033.4571465460001</v>
      </c>
      <c r="H38" s="133">
        <v>995.94831159199998</v>
      </c>
      <c r="I38" s="133">
        <v>990.70519326299996</v>
      </c>
      <c r="J38" s="40">
        <f t="shared" si="9"/>
        <v>-3.6294523753947032E-2</v>
      </c>
      <c r="K38" s="41">
        <f t="shared" si="9"/>
        <v>-5.2644482328797013E-3</v>
      </c>
    </row>
    <row r="39" spans="1:11" x14ac:dyDescent="0.25">
      <c r="A39" s="38"/>
      <c r="B39" s="39"/>
      <c r="C39" s="39"/>
      <c r="D39" s="39"/>
      <c r="E39" s="40"/>
      <c r="F39" s="41"/>
      <c r="G39" s="39"/>
      <c r="H39" s="39"/>
      <c r="I39" s="39"/>
      <c r="J39" s="40"/>
      <c r="K39" s="41"/>
    </row>
    <row r="40" spans="1:11" x14ac:dyDescent="0.25">
      <c r="A40" s="34" t="s">
        <v>31</v>
      </c>
      <c r="B40" s="35">
        <f>SUM(B41:B42)</f>
        <v>26069.762928226995</v>
      </c>
      <c r="C40" s="35">
        <f>SUM(C41:C42)</f>
        <v>26457.958528165003</v>
      </c>
      <c r="D40" s="35">
        <f>SUM(D41:D42)</f>
        <v>28533.445855174999</v>
      </c>
      <c r="E40" s="36">
        <f t="shared" ref="E40:F42" si="10">(C40-B40)/B40</f>
        <v>1.4890645573063105E-2</v>
      </c>
      <c r="F40" s="37">
        <f t="shared" si="10"/>
        <v>7.8444726746419238E-2</v>
      </c>
      <c r="G40" s="35">
        <f>SUM(G41:G42)</f>
        <v>28248.601838202001</v>
      </c>
      <c r="H40" s="35">
        <f>SUM(H41:H42)</f>
        <v>29021.898653348002</v>
      </c>
      <c r="I40" s="35">
        <f>SUM(I41:I42)</f>
        <v>32890.549872926</v>
      </c>
      <c r="J40" s="36">
        <f t="shared" ref="J40:K42" si="11">(H40-G40)/G40</f>
        <v>2.7374693429967668E-2</v>
      </c>
      <c r="K40" s="37">
        <f t="shared" si="11"/>
        <v>0.13330110706356924</v>
      </c>
    </row>
    <row r="41" spans="1:11" x14ac:dyDescent="0.25">
      <c r="A41" s="38" t="s">
        <v>24</v>
      </c>
      <c r="B41" s="42">
        <f t="shared" ref="B41:D42" si="12">B45+B49</f>
        <v>1788.366298806</v>
      </c>
      <c r="C41" s="42">
        <f t="shared" si="12"/>
        <v>2055.427839599</v>
      </c>
      <c r="D41" s="42">
        <f t="shared" si="12"/>
        <v>2220.4593593990003</v>
      </c>
      <c r="E41" s="40">
        <f t="shared" si="10"/>
        <v>0.14933268479242937</v>
      </c>
      <c r="F41" s="41">
        <f t="shared" si="10"/>
        <v>8.0290592849125181E-2</v>
      </c>
      <c r="G41" s="42">
        <f t="shared" ref="G41:I42" si="13">G45+G49</f>
        <v>15724.165816981</v>
      </c>
      <c r="H41" s="42">
        <f t="shared" si="13"/>
        <v>17057.494025912001</v>
      </c>
      <c r="I41" s="42">
        <f t="shared" si="13"/>
        <v>19637.639080959001</v>
      </c>
      <c r="J41" s="40">
        <f t="shared" si="11"/>
        <v>8.4794845364140087E-2</v>
      </c>
      <c r="K41" s="41">
        <f t="shared" si="11"/>
        <v>0.15126167132918278</v>
      </c>
    </row>
    <row r="42" spans="1:11" x14ac:dyDescent="0.25">
      <c r="A42" s="38" t="s">
        <v>25</v>
      </c>
      <c r="B42" s="42">
        <f t="shared" si="12"/>
        <v>24281.396629420997</v>
      </c>
      <c r="C42" s="42">
        <f t="shared" si="12"/>
        <v>24402.530688566003</v>
      </c>
      <c r="D42" s="42">
        <f t="shared" si="12"/>
        <v>26312.986495776</v>
      </c>
      <c r="E42" s="40">
        <f t="shared" si="10"/>
        <v>4.9887599545337469E-3</v>
      </c>
      <c r="F42" s="41">
        <f t="shared" si="10"/>
        <v>7.8289249241889333E-2</v>
      </c>
      <c r="G42" s="42">
        <f t="shared" si="13"/>
        <v>12524.436021221001</v>
      </c>
      <c r="H42" s="42">
        <f t="shared" si="13"/>
        <v>11964.404627436001</v>
      </c>
      <c r="I42" s="42">
        <f t="shared" si="13"/>
        <v>13252.910791966999</v>
      </c>
      <c r="J42" s="40">
        <f t="shared" si="11"/>
        <v>-4.4715098774595625E-2</v>
      </c>
      <c r="K42" s="41">
        <f t="shared" si="11"/>
        <v>0.1076949672511308</v>
      </c>
    </row>
    <row r="43" spans="1:11" x14ac:dyDescent="0.25">
      <c r="A43" s="38"/>
      <c r="B43" s="39"/>
      <c r="C43" s="39"/>
      <c r="D43" s="39"/>
      <c r="E43" s="40"/>
      <c r="F43" s="41"/>
      <c r="G43" s="39"/>
      <c r="H43" s="39"/>
      <c r="I43" s="39"/>
      <c r="J43" s="40"/>
      <c r="K43" s="41"/>
    </row>
    <row r="44" spans="1:11" x14ac:dyDescent="0.25">
      <c r="A44" s="34" t="s">
        <v>32</v>
      </c>
      <c r="B44" s="35">
        <f>SUM(B45:B46)</f>
        <v>9946.1449365939989</v>
      </c>
      <c r="C44" s="35">
        <f>SUM(C45:C46)</f>
        <v>10543.617906476</v>
      </c>
      <c r="D44" s="35">
        <f>SUM(D45:D46)</f>
        <v>10776.666963313999</v>
      </c>
      <c r="E44" s="36">
        <f t="shared" ref="E44:F46" si="14">(C44-B44)/B44</f>
        <v>6.0070808709389502E-2</v>
      </c>
      <c r="F44" s="37">
        <f t="shared" si="14"/>
        <v>2.2103329132864155E-2</v>
      </c>
      <c r="G44" s="35">
        <f>SUM(G45:G46)</f>
        <v>18351.255819047998</v>
      </c>
      <c r="H44" s="35">
        <f>SUM(H45:H46)</f>
        <v>19293.80360856</v>
      </c>
      <c r="I44" s="35">
        <f>SUM(I45:I46)</f>
        <v>21836.814455928001</v>
      </c>
      <c r="J44" s="36">
        <f t="shared" ref="J44:K46" si="15">(H44-G44)/G44</f>
        <v>5.1361487126873821E-2</v>
      </c>
      <c r="K44" s="37">
        <f t="shared" si="15"/>
        <v>0.13180453678090484</v>
      </c>
    </row>
    <row r="45" spans="1:11" x14ac:dyDescent="0.25">
      <c r="A45" s="38" t="s">
        <v>24</v>
      </c>
      <c r="B45" s="132">
        <v>1523.378464295</v>
      </c>
      <c r="C45" s="133">
        <v>1767.5144019879999</v>
      </c>
      <c r="D45" s="133">
        <v>1875.4155922540001</v>
      </c>
      <c r="E45" s="40">
        <f t="shared" si="14"/>
        <v>0.16025954378052926</v>
      </c>
      <c r="F45" s="41">
        <f t="shared" si="14"/>
        <v>6.1046852090505768E-2</v>
      </c>
      <c r="G45" s="132">
        <v>12694.695499842999</v>
      </c>
      <c r="H45" s="133">
        <v>13862.026425257</v>
      </c>
      <c r="I45" s="133">
        <v>15941.152348066</v>
      </c>
      <c r="J45" s="40">
        <f t="shared" si="15"/>
        <v>9.1954228081204251E-2</v>
      </c>
      <c r="K45" s="41">
        <f t="shared" si="15"/>
        <v>0.14998715620832859</v>
      </c>
    </row>
    <row r="46" spans="1:11" x14ac:dyDescent="0.25">
      <c r="A46" s="38" t="s">
        <v>25</v>
      </c>
      <c r="B46" s="132">
        <v>8422.7664722989994</v>
      </c>
      <c r="C46" s="133">
        <v>8776.1035044880009</v>
      </c>
      <c r="D46" s="133">
        <v>8901.2513710599997</v>
      </c>
      <c r="E46" s="40">
        <f t="shared" si="14"/>
        <v>4.1950234919971373E-2</v>
      </c>
      <c r="F46" s="41">
        <f t="shared" si="14"/>
        <v>1.4260071853983893E-2</v>
      </c>
      <c r="G46" s="132">
        <v>5656.5603192050003</v>
      </c>
      <c r="H46" s="133">
        <v>5431.7771833030001</v>
      </c>
      <c r="I46" s="133">
        <v>5895.6621078620001</v>
      </c>
      <c r="J46" s="40">
        <f t="shared" si="15"/>
        <v>-3.9738484735824794E-2</v>
      </c>
      <c r="K46" s="41">
        <f t="shared" si="15"/>
        <v>8.5402053306781064E-2</v>
      </c>
    </row>
    <row r="47" spans="1:11" x14ac:dyDescent="0.25">
      <c r="A47" s="38"/>
      <c r="B47" s="39"/>
      <c r="C47" s="39"/>
      <c r="D47" s="39"/>
      <c r="E47" s="40"/>
      <c r="F47" s="41"/>
      <c r="G47" s="39"/>
      <c r="H47" s="39"/>
      <c r="I47" s="39"/>
      <c r="J47" s="40"/>
      <c r="K47" s="41"/>
    </row>
    <row r="48" spans="1:11" x14ac:dyDescent="0.25">
      <c r="A48" s="34" t="s">
        <v>33</v>
      </c>
      <c r="B48" s="35">
        <f>SUM(B49:B50)</f>
        <v>16123.617991632998</v>
      </c>
      <c r="C48" s="35">
        <f>SUM(C49:C50)</f>
        <v>15914.340621689</v>
      </c>
      <c r="D48" s="35">
        <f>SUM(D49:D50)</f>
        <v>17756.778891861002</v>
      </c>
      <c r="E48" s="36">
        <f t="shared" ref="E48:F50" si="16">(C48-B48)/B48</f>
        <v>-1.2979553971856597E-2</v>
      </c>
      <c r="F48" s="37">
        <f t="shared" si="16"/>
        <v>0.11577220281819399</v>
      </c>
      <c r="G48" s="35">
        <f>SUM(G49:G50)</f>
        <v>9897.3460191539998</v>
      </c>
      <c r="H48" s="35">
        <f>SUM(H49:H50)</f>
        <v>9728.0950447880005</v>
      </c>
      <c r="I48" s="35">
        <f>SUM(I49:I50)</f>
        <v>11053.735416997999</v>
      </c>
      <c r="J48" s="36">
        <f t="shared" ref="J48:K50" si="17">(H48-G48)/G48</f>
        <v>-1.7100642337698778E-2</v>
      </c>
      <c r="K48" s="37">
        <f t="shared" si="17"/>
        <v>0.13626926609030551</v>
      </c>
    </row>
    <row r="49" spans="1:12" x14ac:dyDescent="0.25">
      <c r="A49" s="38" t="s">
        <v>24</v>
      </c>
      <c r="B49" s="132">
        <v>264.98783451100002</v>
      </c>
      <c r="C49" s="133">
        <v>287.91343761100001</v>
      </c>
      <c r="D49" s="133">
        <v>345.043767145</v>
      </c>
      <c r="E49" s="40">
        <f t="shared" si="16"/>
        <v>8.6515681530460284E-2</v>
      </c>
      <c r="F49" s="41">
        <f t="shared" si="16"/>
        <v>0.19842884030716487</v>
      </c>
      <c r="G49" s="132">
        <v>3029.4703171380002</v>
      </c>
      <c r="H49" s="133">
        <v>3195.4676006550003</v>
      </c>
      <c r="I49" s="133">
        <v>3696.486732893</v>
      </c>
      <c r="J49" s="40">
        <f t="shared" si="17"/>
        <v>5.479416074088523E-2</v>
      </c>
      <c r="K49" s="41">
        <f t="shared" si="17"/>
        <v>0.15679055301180392</v>
      </c>
    </row>
    <row r="50" spans="1:12" x14ac:dyDescent="0.25">
      <c r="A50" s="38" t="s">
        <v>25</v>
      </c>
      <c r="B50" s="132">
        <v>15858.630157121999</v>
      </c>
      <c r="C50" s="133">
        <v>15626.427184078</v>
      </c>
      <c r="D50" s="133">
        <v>17411.735124716</v>
      </c>
      <c r="E50" s="40">
        <f t="shared" si="16"/>
        <v>-1.4642057399876892E-2</v>
      </c>
      <c r="F50" s="41">
        <f t="shared" si="16"/>
        <v>0.11424927269728535</v>
      </c>
      <c r="G50" s="132">
        <v>6867.8757020160001</v>
      </c>
      <c r="H50" s="133">
        <v>6532.6274441329997</v>
      </c>
      <c r="I50" s="133">
        <v>7357.2486841049995</v>
      </c>
      <c r="J50" s="40">
        <f t="shared" si="17"/>
        <v>-4.8813967000682822E-2</v>
      </c>
      <c r="K50" s="41">
        <f t="shared" si="17"/>
        <v>0.12623117528500696</v>
      </c>
    </row>
    <row r="51" spans="1:12" x14ac:dyDescent="0.25">
      <c r="A51" s="38"/>
      <c r="B51" s="39"/>
      <c r="C51" s="39"/>
      <c r="D51" s="39"/>
      <c r="E51" s="40"/>
      <c r="F51" s="41"/>
      <c r="G51" s="39"/>
      <c r="H51" s="39"/>
      <c r="I51" s="39"/>
      <c r="J51" s="40"/>
      <c r="K51" s="41"/>
    </row>
    <row r="52" spans="1:12" x14ac:dyDescent="0.25">
      <c r="A52" s="34" t="s">
        <v>34</v>
      </c>
      <c r="B52" s="35">
        <f>SUM(B53:B54)</f>
        <v>6660.7279356030003</v>
      </c>
      <c r="C52" s="35">
        <f>SUM(C53:C54)</f>
        <v>6387.899625213</v>
      </c>
      <c r="D52" s="35">
        <f>SUM(D53:D54)</f>
        <v>7140.01979957</v>
      </c>
      <c r="E52" s="36">
        <f t="shared" ref="E52:F54" si="18">(C52-B52)/B52</f>
        <v>-4.0960734776701396E-2</v>
      </c>
      <c r="F52" s="37">
        <f t="shared" si="18"/>
        <v>0.11774138895175909</v>
      </c>
      <c r="G52" s="35">
        <f>SUM(G53:G54)</f>
        <v>13345.132532115</v>
      </c>
      <c r="H52" s="35">
        <f>SUM(H53:H54)</f>
        <v>13807.649541621</v>
      </c>
      <c r="I52" s="35">
        <f>SUM(I53:I54)</f>
        <v>14395.600169627</v>
      </c>
      <c r="J52" s="36">
        <f t="shared" ref="J52:K54" si="19">(H52-G52)/G52</f>
        <v>3.4658105372348695E-2</v>
      </c>
      <c r="K52" s="37">
        <f t="shared" si="19"/>
        <v>4.2581514415883336E-2</v>
      </c>
    </row>
    <row r="53" spans="1:12" x14ac:dyDescent="0.25">
      <c r="A53" s="38" t="s">
        <v>24</v>
      </c>
      <c r="B53" s="132">
        <v>2401.1968555530002</v>
      </c>
      <c r="C53" s="133">
        <v>2078.893201163</v>
      </c>
      <c r="D53" s="133">
        <v>2098.3804980360001</v>
      </c>
      <c r="E53" s="40">
        <f t="shared" si="18"/>
        <v>-0.13422625206452435</v>
      </c>
      <c r="F53" s="41">
        <f t="shared" si="18"/>
        <v>9.3738807083010717E-3</v>
      </c>
      <c r="G53" s="132">
        <v>9261.4531493270006</v>
      </c>
      <c r="H53" s="133">
        <v>9635.9621286170004</v>
      </c>
      <c r="I53" s="133">
        <v>10202.009669507001</v>
      </c>
      <c r="J53" s="40">
        <f t="shared" si="19"/>
        <v>4.0437388523334936E-2</v>
      </c>
      <c r="K53" s="41">
        <f t="shared" si="19"/>
        <v>5.8743230134637531E-2</v>
      </c>
    </row>
    <row r="54" spans="1:12" x14ac:dyDescent="0.25">
      <c r="A54" s="38" t="s">
        <v>25</v>
      </c>
      <c r="B54" s="132">
        <v>4259.5310800500001</v>
      </c>
      <c r="C54" s="133">
        <v>4309.0064240499996</v>
      </c>
      <c r="D54" s="133">
        <v>5041.639301534</v>
      </c>
      <c r="E54" s="40">
        <f t="shared" si="18"/>
        <v>1.1615209061796241E-2</v>
      </c>
      <c r="F54" s="41">
        <f t="shared" si="18"/>
        <v>0.17002362154647352</v>
      </c>
      <c r="G54" s="132">
        <v>4083.6793827880001</v>
      </c>
      <c r="H54" s="133">
        <v>4171.6874130039996</v>
      </c>
      <c r="I54" s="133">
        <v>4193.5905001199999</v>
      </c>
      <c r="J54" s="40">
        <f t="shared" si="19"/>
        <v>2.1551160599663645E-2</v>
      </c>
      <c r="K54" s="41">
        <f t="shared" si="19"/>
        <v>5.2504142682704112E-3</v>
      </c>
    </row>
    <row r="55" spans="1:12" x14ac:dyDescent="0.25">
      <c r="A55" s="34"/>
      <c r="B55" s="35"/>
      <c r="C55" s="35"/>
      <c r="D55" s="35"/>
      <c r="E55" s="36"/>
      <c r="F55" s="37"/>
      <c r="G55" s="35"/>
      <c r="H55" s="35"/>
      <c r="I55" s="35"/>
      <c r="J55" s="36"/>
      <c r="K55" s="43"/>
    </row>
    <row r="56" spans="1:12" x14ac:dyDescent="0.25">
      <c r="A56" s="34" t="s">
        <v>35</v>
      </c>
      <c r="B56" s="35">
        <f t="shared" ref="B56:D58" si="20">B52+B40+B28+B24+B20+B16</f>
        <v>56114.052119144995</v>
      </c>
      <c r="C56" s="35">
        <f t="shared" si="20"/>
        <v>57056.922984144003</v>
      </c>
      <c r="D56" s="35">
        <f t="shared" si="20"/>
        <v>57916.575121509006</v>
      </c>
      <c r="E56" s="36">
        <f t="shared" ref="E56:F58" si="21">(C56-B56)/B56</f>
        <v>1.6802758478340559E-2</v>
      </c>
      <c r="F56" s="37">
        <f t="shared" si="21"/>
        <v>1.5066570232045259E-2</v>
      </c>
      <c r="G56" s="35">
        <f t="shared" ref="G56:I58" si="22">G52+G40+G28+G24+G20+G16</f>
        <v>72653.22200034</v>
      </c>
      <c r="H56" s="35">
        <f t="shared" si="22"/>
        <v>73815.410901455994</v>
      </c>
      <c r="I56" s="35">
        <f t="shared" si="22"/>
        <v>78085.076980725993</v>
      </c>
      <c r="J56" s="36">
        <f t="shared" ref="J56:K58" si="23">(H56-G56)/G56</f>
        <v>1.5996384869353158E-2</v>
      </c>
      <c r="K56" s="37">
        <f t="shared" si="23"/>
        <v>5.7842475265361966E-2</v>
      </c>
    </row>
    <row r="57" spans="1:12" x14ac:dyDescent="0.25">
      <c r="A57" s="44" t="s">
        <v>24</v>
      </c>
      <c r="B57" s="39">
        <f t="shared" si="20"/>
        <v>15924.847415744</v>
      </c>
      <c r="C57" s="39">
        <f t="shared" si="20"/>
        <v>17319.186954923</v>
      </c>
      <c r="D57" s="39">
        <f t="shared" si="20"/>
        <v>15668.721251440002</v>
      </c>
      <c r="E57" s="40">
        <f t="shared" si="21"/>
        <v>8.7557481888366165E-2</v>
      </c>
      <c r="F57" s="41">
        <f t="shared" si="21"/>
        <v>-9.5296950588887264E-2</v>
      </c>
      <c r="G57" s="39">
        <f t="shared" si="22"/>
        <v>48865.077639858995</v>
      </c>
      <c r="H57" s="39">
        <f t="shared" si="22"/>
        <v>50854.979096954004</v>
      </c>
      <c r="I57" s="39">
        <f t="shared" si="22"/>
        <v>53674.737959320002</v>
      </c>
      <c r="J57" s="40">
        <f t="shared" si="23"/>
        <v>4.0722363561167388E-2</v>
      </c>
      <c r="K57" s="41">
        <f t="shared" si="23"/>
        <v>5.5447055773834526E-2</v>
      </c>
    </row>
    <row r="58" spans="1:12" x14ac:dyDescent="0.25">
      <c r="A58" s="44" t="s">
        <v>25</v>
      </c>
      <c r="B58" s="39">
        <f t="shared" si="20"/>
        <v>40189.204703401003</v>
      </c>
      <c r="C58" s="39">
        <f t="shared" si="20"/>
        <v>39737.736029221</v>
      </c>
      <c r="D58" s="39">
        <f t="shared" si="20"/>
        <v>42247.853870068997</v>
      </c>
      <c r="E58" s="40">
        <f t="shared" si="21"/>
        <v>-1.1233580696902863E-2</v>
      </c>
      <c r="F58" s="41">
        <f t="shared" si="21"/>
        <v>6.3167107431641084E-2</v>
      </c>
      <c r="G58" s="39">
        <f t="shared" si="22"/>
        <v>23788.144360481005</v>
      </c>
      <c r="H58" s="39">
        <f t="shared" si="22"/>
        <v>22960.431804502001</v>
      </c>
      <c r="I58" s="39">
        <f t="shared" si="22"/>
        <v>24410.339021406002</v>
      </c>
      <c r="J58" s="40">
        <f t="shared" si="23"/>
        <v>-3.4795171217897686E-2</v>
      </c>
      <c r="K58" s="41">
        <f t="shared" si="23"/>
        <v>6.3148081414553719E-2</v>
      </c>
    </row>
    <row r="59" spans="1:12" ht="15.75" thickBot="1" x14ac:dyDescent="0.3">
      <c r="A59" s="45"/>
      <c r="B59" s="46"/>
      <c r="C59" s="46"/>
      <c r="D59" s="46"/>
      <c r="E59" s="46"/>
      <c r="F59" s="47"/>
      <c r="G59" s="46"/>
      <c r="H59" s="46"/>
      <c r="I59" s="46"/>
      <c r="J59" s="46"/>
      <c r="K59" s="47"/>
    </row>
    <row r="60" spans="1:12" ht="15.75" thickBot="1" x14ac:dyDescent="0.3">
      <c r="A60" s="48"/>
      <c r="B60" s="49"/>
      <c r="C60" s="46"/>
      <c r="D60" s="46"/>
      <c r="E60" s="49"/>
      <c r="F60" s="49"/>
      <c r="G60" s="49"/>
      <c r="H60" s="49"/>
      <c r="I60" s="49"/>
      <c r="J60" s="49"/>
      <c r="K60" s="49"/>
    </row>
    <row r="61" spans="1:12" ht="15.75" thickBot="1" x14ac:dyDescent="0.3">
      <c r="A61" s="48"/>
      <c r="B61" s="50"/>
      <c r="C61" s="112" t="s">
        <v>59</v>
      </c>
      <c r="D61" s="112" t="s">
        <v>60</v>
      </c>
      <c r="E61" s="112" t="s">
        <v>61</v>
      </c>
    </row>
    <row r="62" spans="1:12" x14ac:dyDescent="0.25">
      <c r="A62" s="52" t="s">
        <v>36</v>
      </c>
      <c r="B62" s="53"/>
      <c r="C62" s="54">
        <f>B56-G56</f>
        <v>-16539.169881195005</v>
      </c>
      <c r="D62" s="54">
        <f t="shared" ref="C62:E64" si="24">C56-H56</f>
        <v>-16758.487917311992</v>
      </c>
      <c r="E62" s="135">
        <f t="shared" si="24"/>
        <v>-20168.501859216987</v>
      </c>
      <c r="J62" s="89"/>
      <c r="K62" s="136"/>
      <c r="L62" s="136"/>
    </row>
    <row r="63" spans="1:12" x14ac:dyDescent="0.25">
      <c r="A63" s="44" t="s">
        <v>24</v>
      </c>
      <c r="B63" s="51"/>
      <c r="C63" s="55">
        <f t="shared" si="24"/>
        <v>-32940.230224114996</v>
      </c>
      <c r="D63" s="55">
        <f>C57-H57</f>
        <v>-33535.792142031001</v>
      </c>
      <c r="E63" s="56">
        <f>D57-I57</f>
        <v>-38006.01670788</v>
      </c>
      <c r="J63" s="89"/>
      <c r="K63" s="136"/>
      <c r="L63" s="136"/>
    </row>
    <row r="64" spans="1:12" x14ac:dyDescent="0.25">
      <c r="A64" s="44" t="s">
        <v>25</v>
      </c>
      <c r="B64" s="51"/>
      <c r="C64" s="55">
        <f t="shared" si="24"/>
        <v>16401.060342919998</v>
      </c>
      <c r="D64" s="55">
        <f>C58-H58</f>
        <v>16777.304224718999</v>
      </c>
      <c r="E64" s="56">
        <f>D58-I58</f>
        <v>17837.514848662995</v>
      </c>
      <c r="J64" s="89"/>
      <c r="K64" s="136"/>
      <c r="L64" s="136"/>
    </row>
    <row r="65" spans="1:12" x14ac:dyDescent="0.25">
      <c r="A65" s="44"/>
      <c r="B65" s="51"/>
      <c r="C65" s="55"/>
      <c r="D65" s="55"/>
      <c r="E65" s="56"/>
      <c r="J65" s="89"/>
      <c r="K65" s="136"/>
      <c r="L65" s="136"/>
    </row>
    <row r="66" spans="1:12" x14ac:dyDescent="0.25">
      <c r="A66" s="34" t="s">
        <v>37</v>
      </c>
      <c r="B66" s="51"/>
      <c r="C66" s="57">
        <f>B56/G56</f>
        <v>0.77235462618412709</v>
      </c>
      <c r="D66" s="57">
        <f t="shared" ref="C66:E68" si="25">C56/H56</f>
        <v>0.77296762677803599</v>
      </c>
      <c r="E66" s="58">
        <f t="shared" si="25"/>
        <v>0.74171118683541482</v>
      </c>
      <c r="J66" s="89"/>
      <c r="K66" s="136"/>
      <c r="L66" s="136"/>
    </row>
    <row r="67" spans="1:12" x14ac:dyDescent="0.25">
      <c r="A67" s="44" t="s">
        <v>24</v>
      </c>
      <c r="B67" s="51"/>
      <c r="C67" s="57">
        <f t="shared" si="25"/>
        <v>0.32589424155041519</v>
      </c>
      <c r="D67" s="57">
        <f t="shared" si="25"/>
        <v>0.34056030033763879</v>
      </c>
      <c r="E67" s="58">
        <f t="shared" si="25"/>
        <v>0.29191984622850514</v>
      </c>
      <c r="J67" s="89"/>
      <c r="K67" s="136"/>
      <c r="L67" s="136"/>
    </row>
    <row r="68" spans="1:12" ht="15.75" thickBot="1" x14ac:dyDescent="0.3">
      <c r="A68" s="59" t="s">
        <v>25</v>
      </c>
      <c r="B68" s="60"/>
      <c r="C68" s="61">
        <f t="shared" si="25"/>
        <v>1.6894636292087966</v>
      </c>
      <c r="D68" s="61">
        <f t="shared" si="25"/>
        <v>1.730705082882168</v>
      </c>
      <c r="E68" s="62">
        <f t="shared" si="25"/>
        <v>1.7307360554485072</v>
      </c>
      <c r="J68" s="89"/>
      <c r="K68" s="136"/>
      <c r="L68" s="136"/>
    </row>
    <row r="69" spans="1:12" x14ac:dyDescent="0.25">
      <c r="B69" s="136"/>
      <c r="C69" s="136"/>
      <c r="D69" s="136"/>
      <c r="E69" s="136"/>
      <c r="F69" s="136"/>
      <c r="J69" s="136"/>
      <c r="K69" s="136"/>
    </row>
    <row r="71" spans="1:12" x14ac:dyDescent="0.25">
      <c r="B71" s="89"/>
      <c r="C71" s="89"/>
      <c r="D71" s="89"/>
      <c r="E71" s="89"/>
      <c r="F71" s="89"/>
      <c r="G71" s="89"/>
      <c r="H71" s="89"/>
      <c r="I71" s="89"/>
      <c r="J71" s="89"/>
      <c r="K71" s="89"/>
    </row>
    <row r="72" spans="1:12" x14ac:dyDescent="0.25"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2" x14ac:dyDescent="0.25">
      <c r="B73" s="89"/>
      <c r="C73" s="89"/>
      <c r="D73" s="89"/>
      <c r="E73" s="89"/>
      <c r="F73" s="89"/>
      <c r="G73" s="89"/>
      <c r="H73" s="89"/>
      <c r="I73" s="89"/>
      <c r="J73" s="89"/>
      <c r="K73" s="89"/>
    </row>
  </sheetData>
  <mergeCells count="4">
    <mergeCell ref="A8:K8"/>
    <mergeCell ref="A10:K10"/>
    <mergeCell ref="G12:K12"/>
    <mergeCell ref="J13:K13"/>
  </mergeCells>
  <pageMargins left="0.11811023622047245" right="0.31496062992125984" top="0.35433070866141736" bottom="0.35433070866141736" header="0" footer="0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FC50-02D2-4FF3-9E6F-C8FB84BF6CFF}">
  <sheetPr>
    <pageSetUpPr fitToPage="1"/>
  </sheetPr>
  <dimension ref="B2:M53"/>
  <sheetViews>
    <sheetView workbookViewId="0">
      <selection activeCell="B8" sqref="B8:L8"/>
    </sheetView>
  </sheetViews>
  <sheetFormatPr baseColWidth="10" defaultRowHeight="15" x14ac:dyDescent="0.25"/>
  <cols>
    <col min="1" max="1" width="4.42578125" customWidth="1"/>
    <col min="2" max="2" width="32.85546875" customWidth="1"/>
    <col min="3" max="12" width="11" customWidth="1"/>
  </cols>
  <sheetData>
    <row r="2" spans="2:12" x14ac:dyDescent="0.25">
      <c r="B2" s="63"/>
    </row>
    <row r="3" spans="2:12" x14ac:dyDescent="0.25">
      <c r="B3" s="63"/>
    </row>
    <row r="4" spans="2:12" x14ac:dyDescent="0.25">
      <c r="B4" s="63"/>
    </row>
    <row r="5" spans="2:12" x14ac:dyDescent="0.25">
      <c r="B5" s="63"/>
    </row>
    <row r="6" spans="2:12" x14ac:dyDescent="0.25">
      <c r="B6" s="63"/>
    </row>
    <row r="7" spans="2:12" ht="19.5" customHeight="1" x14ac:dyDescent="0.25">
      <c r="B7" s="63"/>
    </row>
    <row r="8" spans="2:12" ht="21" customHeight="1" x14ac:dyDescent="0.25">
      <c r="B8" s="140" t="s">
        <v>38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2:12" ht="18.75" x14ac:dyDescent="0.3">
      <c r="B9" s="151" t="s">
        <v>66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</row>
    <row r="10" spans="2:12" ht="16.5" thickBot="1" x14ac:dyDescent="0.3">
      <c r="B10" s="64"/>
      <c r="C10" s="65"/>
      <c r="D10" s="66"/>
      <c r="E10" s="67"/>
      <c r="F10" s="67"/>
      <c r="G10" s="68"/>
      <c r="H10" s="69"/>
      <c r="I10" s="66"/>
      <c r="J10" s="66"/>
      <c r="K10" s="66"/>
      <c r="L10" s="66"/>
    </row>
    <row r="11" spans="2:12" ht="15.75" thickBot="1" x14ac:dyDescent="0.3">
      <c r="B11" s="70" t="s">
        <v>18</v>
      </c>
      <c r="C11" s="71" t="s">
        <v>19</v>
      </c>
      <c r="D11" s="71"/>
      <c r="E11" s="71"/>
      <c r="F11" s="72"/>
      <c r="G11" s="73"/>
      <c r="H11" s="152" t="s">
        <v>20</v>
      </c>
      <c r="I11" s="153"/>
      <c r="J11" s="153"/>
      <c r="K11" s="153"/>
      <c r="L11" s="154"/>
    </row>
    <row r="12" spans="2:12" x14ac:dyDescent="0.25">
      <c r="B12" s="137"/>
      <c r="C12" s="48"/>
      <c r="D12" s="74" t="s">
        <v>21</v>
      </c>
      <c r="E12" s="75"/>
      <c r="F12" s="74" t="s">
        <v>39</v>
      </c>
      <c r="G12" s="76"/>
      <c r="H12" s="48"/>
      <c r="I12" s="74" t="s">
        <v>21</v>
      </c>
      <c r="J12" s="75"/>
      <c r="K12" s="74" t="s">
        <v>39</v>
      </c>
      <c r="L12" s="76"/>
    </row>
    <row r="13" spans="2:12" ht="15.75" thickBot="1" x14ac:dyDescent="0.3">
      <c r="B13" s="137"/>
      <c r="C13" s="30" t="s">
        <v>67</v>
      </c>
      <c r="D13" s="30" t="s">
        <v>68</v>
      </c>
      <c r="E13" s="30" t="s">
        <v>69</v>
      </c>
      <c r="F13" s="77" t="s">
        <v>70</v>
      </c>
      <c r="G13" s="77" t="s">
        <v>71</v>
      </c>
      <c r="H13" s="30" t="s">
        <v>67</v>
      </c>
      <c r="I13" s="30" t="s">
        <v>68</v>
      </c>
      <c r="J13" s="30" t="s">
        <v>69</v>
      </c>
      <c r="K13" s="77" t="s">
        <v>70</v>
      </c>
      <c r="L13" s="77" t="s">
        <v>71</v>
      </c>
    </row>
    <row r="14" spans="2:12" ht="6.75" customHeight="1" x14ac:dyDescent="0.25">
      <c r="B14" s="114"/>
      <c r="C14" s="115"/>
      <c r="D14" s="115"/>
      <c r="E14" s="115"/>
      <c r="F14" s="115"/>
      <c r="G14" s="116"/>
      <c r="H14" s="115"/>
      <c r="I14" s="115"/>
      <c r="J14" s="115"/>
      <c r="K14" s="115"/>
      <c r="L14" s="116"/>
    </row>
    <row r="15" spans="2:12" ht="12.75" customHeight="1" x14ac:dyDescent="0.25">
      <c r="B15" s="78"/>
      <c r="C15" s="32"/>
      <c r="D15" s="32"/>
      <c r="E15" s="32"/>
      <c r="F15" s="32"/>
      <c r="G15" s="33"/>
      <c r="H15" s="32"/>
      <c r="I15" s="32"/>
      <c r="J15" s="32"/>
      <c r="K15" s="32"/>
      <c r="L15" s="33"/>
    </row>
    <row r="16" spans="2:12" ht="24" customHeight="1" x14ac:dyDescent="0.25">
      <c r="B16" s="34" t="s">
        <v>40</v>
      </c>
      <c r="C16" s="113">
        <f>SUM(C17:C18)</f>
        <v>4301.0775480020002</v>
      </c>
      <c r="D16" s="113">
        <f>SUM(D17:D18)</f>
        <v>5902.4541245869996</v>
      </c>
      <c r="E16" s="113">
        <f>SUM(E17:E18)</f>
        <v>4896.0695429650004</v>
      </c>
      <c r="F16" s="117">
        <f t="shared" ref="F16:G18" si="0">(D16-C16)/C16</f>
        <v>0.37231985675982393</v>
      </c>
      <c r="G16" s="118">
        <f t="shared" si="0"/>
        <v>-0.17050273672265379</v>
      </c>
      <c r="H16" s="113">
        <f>SUM(H17:H18)</f>
        <v>5361.7988366419995</v>
      </c>
      <c r="I16" s="113">
        <f>SUM(I17:I18)</f>
        <v>4454.9595070220003</v>
      </c>
      <c r="J16" s="113">
        <f>SUM(J17:J18)</f>
        <v>3735.7908301009998</v>
      </c>
      <c r="K16" s="117">
        <f t="shared" ref="K16:L18" si="1">(I16-H16)/H16</f>
        <v>-0.16912968152082647</v>
      </c>
      <c r="L16" s="118">
        <f t="shared" si="1"/>
        <v>-0.16143102440940973</v>
      </c>
    </row>
    <row r="17" spans="2:12" ht="15" customHeight="1" x14ac:dyDescent="0.25">
      <c r="B17" s="44" t="s">
        <v>24</v>
      </c>
      <c r="C17" s="42">
        <v>4239.5598245170004</v>
      </c>
      <c r="D17" s="42">
        <v>5845.8433530499997</v>
      </c>
      <c r="E17" s="42">
        <v>4822.1734326280002</v>
      </c>
      <c r="F17" s="119">
        <f t="shared" si="0"/>
        <v>0.37887978823744939</v>
      </c>
      <c r="G17" s="118">
        <f t="shared" si="0"/>
        <v>-0.17511073400348845</v>
      </c>
      <c r="H17" s="42">
        <v>5147.1786784529995</v>
      </c>
      <c r="I17" s="42">
        <v>4239.1382114369999</v>
      </c>
      <c r="J17" s="42">
        <v>3552.7750223759999</v>
      </c>
      <c r="K17" s="119">
        <f t="shared" si="1"/>
        <v>-0.17641518271304971</v>
      </c>
      <c r="L17" s="120">
        <f t="shared" si="1"/>
        <v>-0.16191101936927266</v>
      </c>
    </row>
    <row r="18" spans="2:12" ht="24" customHeight="1" x14ac:dyDescent="0.25">
      <c r="B18" s="44" t="s">
        <v>25</v>
      </c>
      <c r="C18" s="42">
        <v>61.517723484999998</v>
      </c>
      <c r="D18" s="42">
        <v>56.610771536999998</v>
      </c>
      <c r="E18" s="42">
        <v>73.896110336999996</v>
      </c>
      <c r="F18" s="119">
        <f t="shared" si="0"/>
        <v>-7.9764849380300498E-2</v>
      </c>
      <c r="G18" s="118">
        <f t="shared" si="0"/>
        <v>0.30533656989116542</v>
      </c>
      <c r="H18" s="42">
        <v>214.62015818899999</v>
      </c>
      <c r="I18" s="42">
        <v>215.821295585</v>
      </c>
      <c r="J18" s="42">
        <v>183.015807725</v>
      </c>
      <c r="K18" s="119">
        <f>(I18-H18)/H18</f>
        <v>5.5965730625464121E-3</v>
      </c>
      <c r="L18" s="120">
        <f t="shared" si="1"/>
        <v>-0.1520030160651118</v>
      </c>
    </row>
    <row r="19" spans="2:12" ht="13.5" customHeight="1" x14ac:dyDescent="0.25">
      <c r="B19" s="78"/>
      <c r="C19" s="113"/>
      <c r="D19" s="113"/>
      <c r="E19" s="113"/>
      <c r="F19" s="121"/>
      <c r="G19" s="122"/>
      <c r="H19" s="113"/>
      <c r="I19" s="113"/>
      <c r="J19" s="113"/>
      <c r="K19" s="121"/>
      <c r="L19" s="123"/>
    </row>
    <row r="20" spans="2:12" ht="24" customHeight="1" x14ac:dyDescent="0.25">
      <c r="B20" s="34" t="s">
        <v>41</v>
      </c>
      <c r="C20" s="113">
        <f>SUM(C21:C22)</f>
        <v>3275.0938164879999</v>
      </c>
      <c r="D20" s="113">
        <f>SUM(D21:D22)</f>
        <v>3583.149443629</v>
      </c>
      <c r="E20" s="113">
        <f>SUM(E21:E22)</f>
        <v>2521.4824022500002</v>
      </c>
      <c r="F20" s="117">
        <f>(D20-C20)/C20</f>
        <v>9.406009244380642E-2</v>
      </c>
      <c r="G20" s="118">
        <f>(E20-D20)/D20</f>
        <v>-0.296294379590193</v>
      </c>
      <c r="H20" s="113">
        <f>SUM(H21:H22)</f>
        <v>12385.404043058999</v>
      </c>
      <c r="I20" s="113">
        <f>SUM(I21:I22)</f>
        <v>13395.114507812001</v>
      </c>
      <c r="J20" s="113">
        <f>SUM(J21:J22)</f>
        <v>12829.851479614999</v>
      </c>
      <c r="K20" s="117">
        <f>(I20-H20)/H20</f>
        <v>8.1524224905594508E-2</v>
      </c>
      <c r="L20" s="118">
        <f>(J20-I20)/I20</f>
        <v>-4.2199193434840833E-2</v>
      </c>
    </row>
    <row r="21" spans="2:12" ht="15" customHeight="1" x14ac:dyDescent="0.25">
      <c r="B21" s="44" t="s">
        <v>24</v>
      </c>
      <c r="C21" s="42">
        <v>3275.0938164879999</v>
      </c>
      <c r="D21" s="42">
        <v>3583.149443629</v>
      </c>
      <c r="E21" s="42">
        <v>2521.4824022500002</v>
      </c>
      <c r="F21" s="119">
        <f>(D21-C21)/C21</f>
        <v>9.406009244380642E-2</v>
      </c>
      <c r="G21" s="120">
        <f>(E21-D21)/D21</f>
        <v>-0.296294379590193</v>
      </c>
      <c r="H21" s="42">
        <v>12385.404043058999</v>
      </c>
      <c r="I21" s="42">
        <v>13395.114507812001</v>
      </c>
      <c r="J21" s="42">
        <v>12829.851479614999</v>
      </c>
      <c r="K21" s="119">
        <f>(I21-H21)/H21</f>
        <v>8.1524224905594508E-2</v>
      </c>
      <c r="L21" s="120">
        <f>(J21-I21)/I21</f>
        <v>-4.2199193434840833E-2</v>
      </c>
    </row>
    <row r="22" spans="2:12" ht="24" customHeight="1" x14ac:dyDescent="0.25">
      <c r="B22" s="44" t="s">
        <v>25</v>
      </c>
      <c r="C22" s="42">
        <v>0</v>
      </c>
      <c r="D22" s="42">
        <v>0</v>
      </c>
      <c r="E22" s="42">
        <v>0</v>
      </c>
      <c r="F22" s="119" t="s">
        <v>42</v>
      </c>
      <c r="G22" s="120"/>
      <c r="H22" s="42">
        <v>0</v>
      </c>
      <c r="I22" s="42">
        <v>0</v>
      </c>
      <c r="J22" s="42">
        <v>0</v>
      </c>
      <c r="K22" s="119" t="s">
        <v>42</v>
      </c>
      <c r="L22" s="120" t="s">
        <v>42</v>
      </c>
    </row>
    <row r="23" spans="2:12" ht="13.5" customHeight="1" x14ac:dyDescent="0.25">
      <c r="B23" s="78"/>
      <c r="C23" s="113"/>
      <c r="D23" s="113"/>
      <c r="E23" s="113"/>
      <c r="F23" s="121"/>
      <c r="G23" s="122"/>
      <c r="H23" s="113"/>
      <c r="I23" s="113"/>
      <c r="J23" s="113"/>
      <c r="K23" s="121"/>
      <c r="L23" s="123"/>
    </row>
    <row r="24" spans="2:12" ht="24" customHeight="1" x14ac:dyDescent="0.25">
      <c r="B24" s="34" t="s">
        <v>43</v>
      </c>
      <c r="C24" s="113">
        <f>SUM(C25:C26)</f>
        <v>2418.03813154</v>
      </c>
      <c r="D24" s="113">
        <f>SUM(D25:D26)</f>
        <v>1832.8615027349999</v>
      </c>
      <c r="E24" s="113">
        <f>SUM(E25:E26)</f>
        <v>2052.5865657620002</v>
      </c>
      <c r="F24" s="117">
        <f>(D24-C24)/C24</f>
        <v>-0.24200471496796158</v>
      </c>
      <c r="G24" s="118">
        <f>(E24-D24)/D24</f>
        <v>0.11988088718057859</v>
      </c>
      <c r="H24" s="113">
        <f>SUM(H25:H26)</f>
        <v>1310.0721102760001</v>
      </c>
      <c r="I24" s="113">
        <f>SUM(I25:I26)</f>
        <v>1077.948983946</v>
      </c>
      <c r="J24" s="113">
        <f>SUM(J25:J26)</f>
        <v>1297.775159436</v>
      </c>
      <c r="K24" s="117">
        <f>(I24-H24)/H24</f>
        <v>-0.17718347296249018</v>
      </c>
      <c r="L24" s="118">
        <f>(J24-I24)/I24</f>
        <v>0.2039300363596912</v>
      </c>
    </row>
    <row r="25" spans="2:12" ht="15" customHeight="1" x14ac:dyDescent="0.25">
      <c r="B25" s="44" t="s">
        <v>24</v>
      </c>
      <c r="C25" s="42">
        <v>2418.03813154</v>
      </c>
      <c r="D25" s="42">
        <v>1832.8615027349999</v>
      </c>
      <c r="E25" s="42">
        <v>2052.5865657620002</v>
      </c>
      <c r="F25" s="119">
        <f>(D25-C25)/C25</f>
        <v>-0.24200471496796158</v>
      </c>
      <c r="G25" s="120">
        <f>(E25-D25)/D25</f>
        <v>0.11988088718057859</v>
      </c>
      <c r="H25" s="42">
        <v>1310.0721102760001</v>
      </c>
      <c r="I25" s="42">
        <v>1077.948983946</v>
      </c>
      <c r="J25" s="42">
        <v>1297.775159436</v>
      </c>
      <c r="K25" s="119">
        <f>(I25-H25)/H25</f>
        <v>-0.17718347296249018</v>
      </c>
      <c r="L25" s="120">
        <f>(J25-I25)/I25</f>
        <v>0.2039300363596912</v>
      </c>
    </row>
    <row r="26" spans="2:12" ht="24" customHeight="1" x14ac:dyDescent="0.25">
      <c r="B26" s="44" t="s">
        <v>25</v>
      </c>
      <c r="C26" s="42">
        <v>0</v>
      </c>
      <c r="D26" s="42">
        <v>0</v>
      </c>
      <c r="E26" s="42">
        <v>0</v>
      </c>
      <c r="F26" s="119" t="s">
        <v>42</v>
      </c>
      <c r="G26" s="120"/>
      <c r="H26" s="42">
        <v>0</v>
      </c>
      <c r="I26" s="42">
        <v>0</v>
      </c>
      <c r="J26" s="42">
        <v>0</v>
      </c>
      <c r="K26" s="119" t="s">
        <v>42</v>
      </c>
      <c r="L26" s="120" t="s">
        <v>42</v>
      </c>
    </row>
    <row r="27" spans="2:12" ht="13.5" customHeight="1" x14ac:dyDescent="0.25">
      <c r="B27" s="78"/>
      <c r="C27" s="113"/>
      <c r="D27" s="113"/>
      <c r="E27" s="113"/>
      <c r="F27" s="121"/>
      <c r="G27" s="122"/>
      <c r="H27" s="113"/>
      <c r="I27" s="113"/>
      <c r="J27" s="113"/>
      <c r="K27" s="121"/>
      <c r="L27" s="123"/>
    </row>
    <row r="28" spans="2:12" ht="24" customHeight="1" x14ac:dyDescent="0.25">
      <c r="B28" s="34" t="s">
        <v>44</v>
      </c>
      <c r="C28" s="113">
        <f>SUM(C29:C30)</f>
        <v>17885.943819642998</v>
      </c>
      <c r="D28" s="113">
        <f>SUM(D29:D30)</f>
        <v>17191.151529104001</v>
      </c>
      <c r="E28" s="113">
        <f>SUM(E29:E30)</f>
        <v>19481.915106364999</v>
      </c>
      <c r="F28" s="117">
        <f t="shared" ref="F28:G30" si="2">(D28-C28)/C28</f>
        <v>-3.8845715805947603E-2</v>
      </c>
      <c r="G28" s="118">
        <f t="shared" si="2"/>
        <v>0.13325248011355242</v>
      </c>
      <c r="H28" s="113">
        <f>SUM(H29:H30)</f>
        <v>29254.682477561</v>
      </c>
      <c r="I28" s="113">
        <f>SUM(I29:I30)</f>
        <v>28432.125692854999</v>
      </c>
      <c r="J28" s="113">
        <f>SUM(J29:J30)</f>
        <v>29592.490871599999</v>
      </c>
      <c r="K28" s="117">
        <f t="shared" ref="K28:L30" si="3">(I28-H28)/H28</f>
        <v>-2.8117098359789774E-2</v>
      </c>
      <c r="L28" s="118">
        <f t="shared" si="3"/>
        <v>4.0811763118949629E-2</v>
      </c>
    </row>
    <row r="29" spans="2:12" ht="15" customHeight="1" x14ac:dyDescent="0.25">
      <c r="B29" s="44" t="s">
        <v>24</v>
      </c>
      <c r="C29" s="42">
        <v>2408.434992511</v>
      </c>
      <c r="D29" s="42">
        <v>2116.9234576469999</v>
      </c>
      <c r="E29" s="42">
        <v>2282.4257586409999</v>
      </c>
      <c r="F29" s="119">
        <f t="shared" si="2"/>
        <v>-0.12103774267125823</v>
      </c>
      <c r="G29" s="120">
        <f t="shared" si="2"/>
        <v>7.818057870545729E-2</v>
      </c>
      <c r="H29" s="42">
        <v>11936.659247308</v>
      </c>
      <c r="I29" s="42">
        <v>12061.183941855999</v>
      </c>
      <c r="J29" s="42">
        <v>12480.018784538001</v>
      </c>
      <c r="K29" s="119">
        <f t="shared" si="3"/>
        <v>1.0432122754621036E-2</v>
      </c>
      <c r="L29" s="120">
        <f t="shared" si="3"/>
        <v>3.4725848200400637E-2</v>
      </c>
    </row>
    <row r="30" spans="2:12" ht="24" customHeight="1" x14ac:dyDescent="0.25">
      <c r="B30" s="44" t="s">
        <v>25</v>
      </c>
      <c r="C30" s="42">
        <v>15477.508827132</v>
      </c>
      <c r="D30" s="42">
        <v>15074.228071457001</v>
      </c>
      <c r="E30" s="42">
        <v>17199.489347724</v>
      </c>
      <c r="F30" s="119">
        <f t="shared" si="2"/>
        <v>-2.6055921542622557E-2</v>
      </c>
      <c r="G30" s="120">
        <f t="shared" si="2"/>
        <v>0.14098640847097005</v>
      </c>
      <c r="H30" s="42">
        <v>17318.023230252998</v>
      </c>
      <c r="I30" s="42">
        <v>16370.941750999</v>
      </c>
      <c r="J30" s="42">
        <v>17112.472087062</v>
      </c>
      <c r="K30" s="119">
        <f t="shared" si="3"/>
        <v>-5.468762032837178E-2</v>
      </c>
      <c r="L30" s="120">
        <f t="shared" si="3"/>
        <v>4.5295521011657763E-2</v>
      </c>
    </row>
    <row r="31" spans="2:12" ht="13.5" customHeight="1" x14ac:dyDescent="0.25">
      <c r="B31" s="78"/>
      <c r="C31" s="113"/>
      <c r="D31" s="113"/>
      <c r="E31" s="113"/>
      <c r="F31" s="121"/>
      <c r="G31" s="122"/>
      <c r="H31" s="113"/>
      <c r="I31" s="113"/>
      <c r="J31" s="113"/>
      <c r="K31" s="121"/>
      <c r="L31" s="123"/>
    </row>
    <row r="32" spans="2:12" ht="24" customHeight="1" x14ac:dyDescent="0.25">
      <c r="B32" s="34" t="s">
        <v>45</v>
      </c>
      <c r="C32" s="113">
        <f>SUM(C33:C34)</f>
        <v>11067.69752754</v>
      </c>
      <c r="D32" s="113">
        <f>SUM(D33:D34)</f>
        <v>10842.041271094</v>
      </c>
      <c r="E32" s="113">
        <f>SUM(E33:E34)</f>
        <v>10912.551874986</v>
      </c>
      <c r="F32" s="117">
        <f t="shared" ref="F32:G34" si="4">(D32-C32)/C32</f>
        <v>-2.0388726370999435E-2</v>
      </c>
      <c r="G32" s="118">
        <f t="shared" si="4"/>
        <v>6.5034435978387969E-3</v>
      </c>
      <c r="H32" s="113">
        <f>SUM(H33:H34)</f>
        <v>15342.770153531999</v>
      </c>
      <c r="I32" s="113">
        <f>SUM(I33:I34)</f>
        <v>16096.890452287</v>
      </c>
      <c r="J32" s="113">
        <f>SUM(J33:J34)</f>
        <v>19370.274653085002</v>
      </c>
      <c r="K32" s="117">
        <f t="shared" ref="K32:L34" si="5">(I32-H32)/H32</f>
        <v>4.9151508574310318E-2</v>
      </c>
      <c r="L32" s="118">
        <f t="shared" si="5"/>
        <v>0.2033550647872446</v>
      </c>
    </row>
    <row r="33" spans="2:13" ht="15" customHeight="1" x14ac:dyDescent="0.25">
      <c r="B33" s="44" t="s">
        <v>24</v>
      </c>
      <c r="C33" s="42">
        <v>963.42388306600003</v>
      </c>
      <c r="D33" s="42">
        <v>1301.4664239650001</v>
      </c>
      <c r="E33" s="42">
        <v>1342.283740284</v>
      </c>
      <c r="F33" s="119">
        <f t="shared" si="4"/>
        <v>0.35087623095164877</v>
      </c>
      <c r="G33" s="120">
        <f t="shared" si="4"/>
        <v>3.1362558086321879E-2</v>
      </c>
      <c r="H33" s="42">
        <v>11254.583463093999</v>
      </c>
      <c r="I33" s="42">
        <v>12265.709268821</v>
      </c>
      <c r="J33" s="42">
        <v>14906.790183196001</v>
      </c>
      <c r="K33" s="119">
        <f t="shared" si="5"/>
        <v>8.9841246372438552E-2</v>
      </c>
      <c r="L33" s="120">
        <f t="shared" si="5"/>
        <v>0.21532231495886958</v>
      </c>
    </row>
    <row r="34" spans="2:13" ht="24" customHeight="1" x14ac:dyDescent="0.25">
      <c r="B34" s="44" t="s">
        <v>25</v>
      </c>
      <c r="C34" s="42">
        <v>10104.273644474</v>
      </c>
      <c r="D34" s="42">
        <v>9540.5748471290008</v>
      </c>
      <c r="E34" s="42">
        <v>9570.2681347020007</v>
      </c>
      <c r="F34" s="119">
        <f t="shared" si="4"/>
        <v>-5.5788156296943212E-2</v>
      </c>
      <c r="G34" s="120">
        <f t="shared" si="4"/>
        <v>3.1123164011375441E-3</v>
      </c>
      <c r="H34" s="42">
        <v>4088.1866904379999</v>
      </c>
      <c r="I34" s="42">
        <v>3831.1811834660002</v>
      </c>
      <c r="J34" s="42">
        <v>4463.4844698890001</v>
      </c>
      <c r="K34" s="119">
        <f t="shared" si="5"/>
        <v>-6.2865403767670081E-2</v>
      </c>
      <c r="L34" s="120">
        <f t="shared" si="5"/>
        <v>0.16504134264174022</v>
      </c>
    </row>
    <row r="35" spans="2:13" ht="13.5" customHeight="1" x14ac:dyDescent="0.25">
      <c r="B35" s="78"/>
      <c r="C35" s="113"/>
      <c r="D35" s="113"/>
      <c r="E35" s="113"/>
      <c r="F35" s="121"/>
      <c r="G35" s="122"/>
      <c r="H35" s="113"/>
      <c r="I35" s="113"/>
      <c r="J35" s="113"/>
      <c r="K35" s="121"/>
      <c r="L35" s="123"/>
    </row>
    <row r="36" spans="2:13" ht="24" customHeight="1" x14ac:dyDescent="0.25">
      <c r="B36" s="34" t="s">
        <v>46</v>
      </c>
      <c r="C36" s="113">
        <f>SUM(C37:C38)</f>
        <v>17166.201275932002</v>
      </c>
      <c r="D36" s="113">
        <f>SUM(D37:D38)</f>
        <v>17705.265112994999</v>
      </c>
      <c r="E36" s="113">
        <f>SUM(E37:E38)</f>
        <v>18051.969629181</v>
      </c>
      <c r="F36" s="117">
        <f t="shared" ref="F36:G38" si="6">(D36-C36)/C36</f>
        <v>3.1402628245935524E-2</v>
      </c>
      <c r="G36" s="118">
        <f t="shared" si="6"/>
        <v>1.9582000832708935E-2</v>
      </c>
      <c r="H36" s="113">
        <f>SUM(H37:H38)</f>
        <v>8998.4943792699996</v>
      </c>
      <c r="I36" s="113">
        <f>SUM(I37:I38)</f>
        <v>10358.371757534</v>
      </c>
      <c r="J36" s="113">
        <f>SUM(J37:J38)</f>
        <v>11258.893986889001</v>
      </c>
      <c r="K36" s="117">
        <f t="shared" ref="K36:L38" si="7">(I36-H36)/H36</f>
        <v>0.15112276798180538</v>
      </c>
      <c r="L36" s="118">
        <f t="shared" si="7"/>
        <v>8.6936658621083046E-2</v>
      </c>
    </row>
    <row r="37" spans="2:13" ht="15.75" customHeight="1" x14ac:dyDescent="0.25">
      <c r="B37" s="44" t="s">
        <v>24</v>
      </c>
      <c r="C37" s="42">
        <v>2620.2967676220001</v>
      </c>
      <c r="D37" s="42">
        <v>2638.9427738969998</v>
      </c>
      <c r="E37" s="42">
        <v>2647.7693518750002</v>
      </c>
      <c r="F37" s="119">
        <f t="shared" si="6"/>
        <v>7.1159902593482139E-3</v>
      </c>
      <c r="G37" s="120">
        <f t="shared" si="6"/>
        <v>3.3447401987296353E-3</v>
      </c>
      <c r="H37" s="42">
        <v>6831.1800976690001</v>
      </c>
      <c r="I37" s="42">
        <v>7815.8841830820002</v>
      </c>
      <c r="J37" s="42">
        <v>8607.5273301590005</v>
      </c>
      <c r="K37" s="119">
        <f t="shared" si="7"/>
        <v>0.14414845917310978</v>
      </c>
      <c r="L37" s="120">
        <f t="shared" si="7"/>
        <v>0.10128644802472438</v>
      </c>
    </row>
    <row r="38" spans="2:13" ht="24" customHeight="1" x14ac:dyDescent="0.25">
      <c r="B38" s="44" t="s">
        <v>25</v>
      </c>
      <c r="C38" s="42">
        <v>14545.904508310001</v>
      </c>
      <c r="D38" s="42">
        <v>15066.322339098</v>
      </c>
      <c r="E38" s="42">
        <v>15404.200277305999</v>
      </c>
      <c r="F38" s="119">
        <f t="shared" si="6"/>
        <v>3.5777619087949269E-2</v>
      </c>
      <c r="G38" s="120">
        <f t="shared" si="6"/>
        <v>2.2426039387939148E-2</v>
      </c>
      <c r="H38" s="42">
        <v>2167.3142816009999</v>
      </c>
      <c r="I38" s="42">
        <v>2542.487574452</v>
      </c>
      <c r="J38" s="42">
        <v>2651.3666567300002</v>
      </c>
      <c r="K38" s="119">
        <f t="shared" si="7"/>
        <v>0.17310516339783388</v>
      </c>
      <c r="L38" s="120">
        <f t="shared" si="7"/>
        <v>4.2823840467132918E-2</v>
      </c>
    </row>
    <row r="39" spans="2:13" ht="13.5" customHeight="1" x14ac:dyDescent="0.25">
      <c r="B39" s="78"/>
      <c r="C39" s="113"/>
      <c r="D39" s="113"/>
      <c r="E39" s="113"/>
      <c r="F39" s="121"/>
      <c r="G39" s="122"/>
      <c r="H39" s="113"/>
      <c r="I39" s="113"/>
      <c r="J39" s="113"/>
      <c r="K39" s="121"/>
      <c r="L39" s="123"/>
    </row>
    <row r="40" spans="2:13" ht="24" customHeight="1" x14ac:dyDescent="0.25">
      <c r="B40" s="34" t="s">
        <v>35</v>
      </c>
      <c r="C40" s="113">
        <f t="shared" ref="C40:E40" si="8">C36+C32+C28+C24+C20+C16</f>
        <v>56114.052119145003</v>
      </c>
      <c r="D40" s="113">
        <f t="shared" si="8"/>
        <v>57056.922984144003</v>
      </c>
      <c r="E40" s="113">
        <f t="shared" si="8"/>
        <v>57916.575121509006</v>
      </c>
      <c r="F40" s="117">
        <f t="shared" ref="F40:G42" si="9">(D40-C40)/C40</f>
        <v>1.6802758478340427E-2</v>
      </c>
      <c r="G40" s="118">
        <f t="shared" si="9"/>
        <v>1.5066570232045259E-2</v>
      </c>
      <c r="H40" s="113">
        <f>H36+H32+H28+H24+H20+H16</f>
        <v>72653.22200034</v>
      </c>
      <c r="I40" s="113">
        <f>I36+I32+I28+I24+I20+I16</f>
        <v>73815.410901455994</v>
      </c>
      <c r="J40" s="113">
        <f>J36+J32+J28+J24+J20+J16</f>
        <v>78085.076980726008</v>
      </c>
      <c r="K40" s="117">
        <f t="shared" ref="K40:L42" si="10">(I40-H40)/H40</f>
        <v>1.5996384869353158E-2</v>
      </c>
      <c r="L40" s="118">
        <f t="shared" si="10"/>
        <v>5.7842475265362167E-2</v>
      </c>
    </row>
    <row r="41" spans="2:13" x14ac:dyDescent="0.25">
      <c r="B41" s="44" t="s">
        <v>24</v>
      </c>
      <c r="C41" s="55">
        <f>C37+C33+C29+C25+C21+C17</f>
        <v>15924.847415744</v>
      </c>
      <c r="D41" s="55">
        <f>D37+D33+D29+D25+D21+D17</f>
        <v>17319.186954923</v>
      </c>
      <c r="E41" s="55">
        <f>E37+E33+E29+E25+E21+E17</f>
        <v>15668.72125144</v>
      </c>
      <c r="F41" s="119">
        <f t="shared" si="9"/>
        <v>8.7557481888366165E-2</v>
      </c>
      <c r="G41" s="118">
        <f t="shared" si="9"/>
        <v>-9.5296950588887361E-2</v>
      </c>
      <c r="H41" s="55">
        <f t="shared" ref="H41:J42" si="11">H37+H33+H29+H25+H21+H17</f>
        <v>48865.077639858995</v>
      </c>
      <c r="I41" s="55">
        <f t="shared" si="11"/>
        <v>50854.979096953997</v>
      </c>
      <c r="J41" s="55">
        <f t="shared" si="11"/>
        <v>53674.737959320002</v>
      </c>
      <c r="K41" s="119">
        <f t="shared" si="10"/>
        <v>4.0722363561167242E-2</v>
      </c>
      <c r="L41" s="120">
        <f t="shared" si="10"/>
        <v>5.5447055773834679E-2</v>
      </c>
    </row>
    <row r="42" spans="2:13" ht="15.75" thickBot="1" x14ac:dyDescent="0.3">
      <c r="B42" s="59" t="s">
        <v>25</v>
      </c>
      <c r="C42" s="124">
        <f t="shared" ref="C42:E42" si="12">C38+C34+C30+C26+C22+C18</f>
        <v>40189.204703400996</v>
      </c>
      <c r="D42" s="124">
        <f t="shared" si="12"/>
        <v>39737.736029221007</v>
      </c>
      <c r="E42" s="124">
        <f t="shared" si="12"/>
        <v>42247.853870069004</v>
      </c>
      <c r="F42" s="125">
        <f t="shared" si="9"/>
        <v>-1.1233580696902504E-2</v>
      </c>
      <c r="G42" s="126">
        <f t="shared" si="9"/>
        <v>6.316710743164107E-2</v>
      </c>
      <c r="H42" s="124">
        <f t="shared" si="11"/>
        <v>23788.144360480997</v>
      </c>
      <c r="I42" s="124">
        <f t="shared" si="11"/>
        <v>22960.431804502001</v>
      </c>
      <c r="J42" s="124">
        <f t="shared" si="11"/>
        <v>24410.339021406002</v>
      </c>
      <c r="K42" s="125">
        <f t="shared" si="10"/>
        <v>-3.4795171217897387E-2</v>
      </c>
      <c r="L42" s="127">
        <f t="shared" si="10"/>
        <v>6.3148081414553719E-2</v>
      </c>
    </row>
    <row r="43" spans="2:13" x14ac:dyDescent="0.25">
      <c r="B43" s="79"/>
      <c r="C43" s="80"/>
      <c r="D43" s="80"/>
      <c r="E43" s="80"/>
      <c r="F43" s="81"/>
      <c r="G43" s="81"/>
      <c r="H43" s="80"/>
      <c r="I43" s="80"/>
      <c r="J43" s="80"/>
      <c r="K43" s="81"/>
      <c r="L43" s="81"/>
    </row>
    <row r="44" spans="2:13" ht="15.75" thickBot="1" x14ac:dyDescent="0.3">
      <c r="B44" s="82"/>
      <c r="C44" s="83"/>
      <c r="D44" s="84"/>
      <c r="E44" s="84"/>
      <c r="F44" s="85"/>
      <c r="G44" s="86"/>
      <c r="H44" s="138"/>
      <c r="I44" s="138"/>
      <c r="J44" s="138"/>
      <c r="K44" s="32"/>
      <c r="L44" s="32"/>
    </row>
    <row r="45" spans="2:13" ht="16.5" thickBot="1" x14ac:dyDescent="0.3">
      <c r="B45" s="48"/>
      <c r="C45" s="87"/>
      <c r="D45" s="30" t="s">
        <v>67</v>
      </c>
      <c r="E45" s="30" t="s">
        <v>68</v>
      </c>
      <c r="F45" s="30" t="s">
        <v>69</v>
      </c>
      <c r="G45" s="139"/>
      <c r="H45" s="138"/>
      <c r="I45" s="138"/>
      <c r="J45" s="138"/>
      <c r="K45" s="128"/>
      <c r="L45" s="128"/>
    </row>
    <row r="46" spans="2:13" x14ac:dyDescent="0.25">
      <c r="B46" s="52" t="s">
        <v>36</v>
      </c>
      <c r="C46" s="88"/>
      <c r="D46" s="54">
        <f>C40-H40</f>
        <v>-16539.169881194997</v>
      </c>
      <c r="E46" s="54">
        <f>D40-I40</f>
        <v>-16758.487917311992</v>
      </c>
      <c r="F46" s="56">
        <f>E40-J40</f>
        <v>-20168.501859217002</v>
      </c>
      <c r="H46" s="138"/>
      <c r="I46" s="138"/>
      <c r="J46" s="138"/>
      <c r="K46" s="138"/>
      <c r="L46" s="138"/>
      <c r="M46" s="138"/>
    </row>
    <row r="47" spans="2:13" x14ac:dyDescent="0.25">
      <c r="B47" s="44" t="s">
        <v>24</v>
      </c>
      <c r="D47" s="113">
        <f>C41-H41</f>
        <v>-32940.230224114996</v>
      </c>
      <c r="E47" s="55">
        <f t="shared" ref="D47:F48" si="13">D41-I41</f>
        <v>-33535.792142031001</v>
      </c>
      <c r="F47" s="56">
        <f t="shared" si="13"/>
        <v>-38006.01670788</v>
      </c>
      <c r="H47" s="138"/>
      <c r="I47" s="138"/>
      <c r="J47" s="138"/>
      <c r="K47" s="138"/>
      <c r="L47" s="138"/>
      <c r="M47" s="138"/>
    </row>
    <row r="48" spans="2:13" ht="9" customHeight="1" x14ac:dyDescent="0.25">
      <c r="B48" s="44" t="s">
        <v>25</v>
      </c>
      <c r="D48" s="55">
        <f t="shared" si="13"/>
        <v>16401.060342919998</v>
      </c>
      <c r="E48" s="55">
        <f t="shared" si="13"/>
        <v>16777.304224719006</v>
      </c>
      <c r="F48" s="56">
        <f>E42-J42</f>
        <v>17837.514848663002</v>
      </c>
      <c r="H48" s="138"/>
      <c r="I48" s="138"/>
      <c r="J48" s="138"/>
      <c r="K48" s="138"/>
      <c r="L48" s="138"/>
      <c r="M48" s="138"/>
    </row>
    <row r="49" spans="2:13" x14ac:dyDescent="0.25">
      <c r="B49" s="44"/>
      <c r="D49" s="55"/>
      <c r="E49" s="55"/>
      <c r="F49" s="56"/>
      <c r="H49" s="138"/>
      <c r="I49" s="138"/>
      <c r="J49" s="138"/>
      <c r="K49" s="138"/>
      <c r="L49" s="138"/>
      <c r="M49" s="138"/>
    </row>
    <row r="50" spans="2:13" x14ac:dyDescent="0.25">
      <c r="B50" s="34" t="s">
        <v>37</v>
      </c>
      <c r="D50" s="57">
        <f t="shared" ref="D50:F52" si="14">C40/H40</f>
        <v>0.77235462618412709</v>
      </c>
      <c r="E50" s="57">
        <f t="shared" si="14"/>
        <v>0.77296762677803599</v>
      </c>
      <c r="F50" s="58">
        <f t="shared" si="14"/>
        <v>0.7417111868354147</v>
      </c>
      <c r="H50" s="138"/>
      <c r="I50" s="138"/>
      <c r="J50" s="138"/>
      <c r="K50" s="138"/>
      <c r="L50" s="138"/>
      <c r="M50" s="138"/>
    </row>
    <row r="51" spans="2:13" x14ac:dyDescent="0.25">
      <c r="B51" s="44" t="s">
        <v>24</v>
      </c>
      <c r="D51" s="57">
        <f t="shared" si="14"/>
        <v>0.32589424155041519</v>
      </c>
      <c r="E51" s="57">
        <f t="shared" si="14"/>
        <v>0.34056030033763884</v>
      </c>
      <c r="F51" s="58">
        <f t="shared" si="14"/>
        <v>0.29191984622850509</v>
      </c>
      <c r="H51" s="138"/>
      <c r="I51" s="138"/>
      <c r="J51" s="138"/>
      <c r="K51" s="138"/>
      <c r="L51" s="138"/>
      <c r="M51" s="138"/>
    </row>
    <row r="52" spans="2:13" ht="15.75" thickBot="1" x14ac:dyDescent="0.3">
      <c r="B52" s="59" t="s">
        <v>25</v>
      </c>
      <c r="C52" s="90"/>
      <c r="D52" s="61">
        <f t="shared" si="14"/>
        <v>1.6894636292087968</v>
      </c>
      <c r="E52" s="61">
        <f t="shared" si="14"/>
        <v>1.7307050828821682</v>
      </c>
      <c r="F52" s="62">
        <f t="shared" si="14"/>
        <v>1.7307360554485074</v>
      </c>
      <c r="H52" s="138"/>
      <c r="I52" s="138"/>
      <c r="J52" s="138"/>
      <c r="K52" s="138"/>
      <c r="L52" s="138"/>
      <c r="M52" s="138"/>
    </row>
    <row r="53" spans="2:13" x14ac:dyDescent="0.25">
      <c r="H53" s="138"/>
      <c r="I53" s="138"/>
      <c r="J53" s="138"/>
    </row>
  </sheetData>
  <mergeCells count="3">
    <mergeCell ref="B8:L8"/>
    <mergeCell ref="B9:L9"/>
    <mergeCell ref="H11:L11"/>
  </mergeCells>
  <pageMargins left="0.19685039370078741" right="0.19685039370078741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Globale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Lilia Benfarhat</cp:lastModifiedBy>
  <cp:lastPrinted>2025-07-07T10:19:21Z</cp:lastPrinted>
  <dcterms:created xsi:type="dcterms:W3CDTF">2015-06-05T18:19:34Z</dcterms:created>
  <dcterms:modified xsi:type="dcterms:W3CDTF">2025-12-09T08:48:06Z</dcterms:modified>
</cp:coreProperties>
</file>