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osaab.dergaa\Desktop\Commerce\"/>
    </mc:Choice>
  </mc:AlternateContent>
  <xr:revisionPtr revIDLastSave="0" documentId="13_ncr:1_{403F3585-2068-408C-B570-2F5E7EFFF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bale" sheetId="1" r:id="rId1"/>
    <sheet name="GP" sheetId="2" r:id="rId2"/>
    <sheet name="GSA" sheetId="3" r:id="rId3"/>
    <sheet name="TYPE" sheetId="4" r:id="rId4"/>
  </sheets>
  <definedNames>
    <definedName name="_xlnm.Print_Area" localSheetId="0">Globale!#REF!</definedName>
    <definedName name="_xlnm.Print_Area" localSheetId="1">GP!#REF!</definedName>
    <definedName name="_xlnm.Print_Area" localSheetId="2">GSA!#REF!</definedName>
    <definedName name="_xlnm.Print_Area" localSheetId="3">TYPE!#REF!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C50" i="1"/>
  <c r="E49" i="1"/>
  <c r="D49" i="1"/>
  <c r="C49" i="1"/>
  <c r="G47" i="1"/>
  <c r="F47" i="1"/>
  <c r="G46" i="1"/>
  <c r="F46" i="1"/>
  <c r="E42" i="1"/>
  <c r="D42" i="1"/>
  <c r="C42" i="1"/>
  <c r="E41" i="1"/>
  <c r="D41" i="1"/>
  <c r="C41" i="1"/>
  <c r="G39" i="1"/>
  <c r="F39" i="1"/>
  <c r="G38" i="1"/>
  <c r="F38" i="1"/>
  <c r="D26" i="1"/>
  <c r="E25" i="1"/>
  <c r="G23" i="1"/>
  <c r="F23" i="1"/>
  <c r="E23" i="1"/>
  <c r="D23" i="1"/>
  <c r="C23" i="1"/>
  <c r="E22" i="1"/>
  <c r="G22" i="1" s="1"/>
  <c r="D22" i="1"/>
  <c r="D25" i="1" s="1"/>
  <c r="C22" i="1"/>
  <c r="C25" i="1" s="1"/>
  <c r="C26" i="1" l="1"/>
  <c r="F22" i="1"/>
  <c r="E26" i="1"/>
  <c r="I42" i="4" l="1"/>
  <c r="H42" i="4"/>
  <c r="G42" i="4"/>
  <c r="D42" i="4"/>
  <c r="C42" i="4"/>
  <c r="B42" i="4"/>
  <c r="C48" i="4" s="1"/>
  <c r="I41" i="4"/>
  <c r="H41" i="4"/>
  <c r="G41" i="4"/>
  <c r="D41" i="4"/>
  <c r="C41" i="4"/>
  <c r="B41" i="4"/>
  <c r="K38" i="4"/>
  <c r="J38" i="4"/>
  <c r="F38" i="4"/>
  <c r="E38" i="4"/>
  <c r="K37" i="4"/>
  <c r="J37" i="4"/>
  <c r="F37" i="4"/>
  <c r="E37" i="4"/>
  <c r="I36" i="4"/>
  <c r="H36" i="4"/>
  <c r="G36" i="4"/>
  <c r="D36" i="4"/>
  <c r="F36" i="4" s="1"/>
  <c r="C36" i="4"/>
  <c r="B36" i="4"/>
  <c r="K34" i="4"/>
  <c r="J34" i="4"/>
  <c r="F34" i="4"/>
  <c r="E34" i="4"/>
  <c r="K33" i="4"/>
  <c r="J33" i="4"/>
  <c r="F33" i="4"/>
  <c r="E33" i="4"/>
  <c r="I32" i="4"/>
  <c r="H32" i="4"/>
  <c r="G32" i="4"/>
  <c r="D32" i="4"/>
  <c r="C32" i="4"/>
  <c r="B32" i="4"/>
  <c r="K30" i="4"/>
  <c r="J30" i="4"/>
  <c r="F30" i="4"/>
  <c r="E30" i="4"/>
  <c r="K29" i="4"/>
  <c r="J29" i="4"/>
  <c r="F29" i="4"/>
  <c r="E29" i="4"/>
  <c r="I28" i="4"/>
  <c r="H28" i="4"/>
  <c r="G28" i="4"/>
  <c r="D28" i="4"/>
  <c r="C28" i="4"/>
  <c r="B28" i="4"/>
  <c r="K25" i="4"/>
  <c r="J25" i="4"/>
  <c r="F25" i="4"/>
  <c r="E25" i="4"/>
  <c r="I24" i="4"/>
  <c r="H24" i="4"/>
  <c r="G24" i="4"/>
  <c r="D24" i="4"/>
  <c r="C24" i="4"/>
  <c r="B24" i="4"/>
  <c r="K21" i="4"/>
  <c r="J21" i="4"/>
  <c r="F21" i="4"/>
  <c r="E21" i="4"/>
  <c r="I20" i="4"/>
  <c r="H20" i="4"/>
  <c r="J20" i="4" s="1"/>
  <c r="G20" i="4"/>
  <c r="D20" i="4"/>
  <c r="C20" i="4"/>
  <c r="B20" i="4"/>
  <c r="K18" i="4"/>
  <c r="J18" i="4"/>
  <c r="F18" i="4"/>
  <c r="E18" i="4"/>
  <c r="K17" i="4"/>
  <c r="J17" i="4"/>
  <c r="F17" i="4"/>
  <c r="E17" i="4"/>
  <c r="I16" i="4"/>
  <c r="H16" i="4"/>
  <c r="G16" i="4"/>
  <c r="D16" i="4"/>
  <c r="C16" i="4"/>
  <c r="B16" i="4"/>
  <c r="K20" i="4" l="1"/>
  <c r="K41" i="4"/>
  <c r="E52" i="4"/>
  <c r="F24" i="4"/>
  <c r="J24" i="4"/>
  <c r="K28" i="4"/>
  <c r="K42" i="4"/>
  <c r="C47" i="4"/>
  <c r="K24" i="4"/>
  <c r="D51" i="4"/>
  <c r="E28" i="4"/>
  <c r="E20" i="4"/>
  <c r="K16" i="4"/>
  <c r="J28" i="4"/>
  <c r="F32" i="4"/>
  <c r="J42" i="4"/>
  <c r="E32" i="4"/>
  <c r="J32" i="4"/>
  <c r="C40" i="4"/>
  <c r="F16" i="4"/>
  <c r="F28" i="4"/>
  <c r="K32" i="4"/>
  <c r="D46" i="4"/>
  <c r="E42" i="4"/>
  <c r="E16" i="4"/>
  <c r="E36" i="4"/>
  <c r="F42" i="4"/>
  <c r="C52" i="4"/>
  <c r="J16" i="4"/>
  <c r="H40" i="4"/>
  <c r="F20" i="4"/>
  <c r="I40" i="4"/>
  <c r="K40" i="4" s="1"/>
  <c r="E47" i="4"/>
  <c r="E41" i="4"/>
  <c r="D47" i="4"/>
  <c r="B40" i="4"/>
  <c r="C46" i="4" s="1"/>
  <c r="J41" i="4"/>
  <c r="D48" i="4"/>
  <c r="J36" i="4"/>
  <c r="D40" i="4"/>
  <c r="F41" i="4"/>
  <c r="E48" i="4"/>
  <c r="K36" i="4"/>
  <c r="D50" i="4"/>
  <c r="G40" i="4"/>
  <c r="C51" i="4"/>
  <c r="E24" i="4"/>
  <c r="E51" i="4"/>
  <c r="D52" i="4"/>
  <c r="E40" i="4" l="1"/>
  <c r="J40" i="4"/>
  <c r="C50" i="4"/>
  <c r="E46" i="4"/>
  <c r="E50" i="4"/>
  <c r="F40" i="4"/>
  <c r="D57" i="3"/>
  <c r="K54" i="3"/>
  <c r="J54" i="3"/>
  <c r="F54" i="3"/>
  <c r="E54" i="3"/>
  <c r="K53" i="3"/>
  <c r="J53" i="3"/>
  <c r="F53" i="3"/>
  <c r="E53" i="3"/>
  <c r="I52" i="3"/>
  <c r="K52" i="3" s="1"/>
  <c r="H52" i="3"/>
  <c r="G52" i="3"/>
  <c r="G56" i="3" s="1"/>
  <c r="F52" i="3"/>
  <c r="E52" i="3"/>
  <c r="D52" i="3"/>
  <c r="C52" i="3"/>
  <c r="B52" i="3"/>
  <c r="K50" i="3"/>
  <c r="J50" i="3"/>
  <c r="F50" i="3"/>
  <c r="E50" i="3"/>
  <c r="K49" i="3"/>
  <c r="J49" i="3"/>
  <c r="F49" i="3"/>
  <c r="E49" i="3"/>
  <c r="K48" i="3"/>
  <c r="J48" i="3"/>
  <c r="I48" i="3"/>
  <c r="H48" i="3"/>
  <c r="G48" i="3"/>
  <c r="F48" i="3"/>
  <c r="D48" i="3"/>
  <c r="C48" i="3"/>
  <c r="E48" i="3" s="1"/>
  <c r="B48" i="3"/>
  <c r="K46" i="3"/>
  <c r="J46" i="3"/>
  <c r="F46" i="3"/>
  <c r="E46" i="3"/>
  <c r="K45" i="3"/>
  <c r="J45" i="3"/>
  <c r="F45" i="3"/>
  <c r="E45" i="3"/>
  <c r="I44" i="3"/>
  <c r="K44" i="3" s="1"/>
  <c r="H44" i="3"/>
  <c r="J44" i="3" s="1"/>
  <c r="G44" i="3"/>
  <c r="F44" i="3"/>
  <c r="E44" i="3"/>
  <c r="D44" i="3"/>
  <c r="C44" i="3"/>
  <c r="B44" i="3"/>
  <c r="J42" i="3"/>
  <c r="I42" i="3"/>
  <c r="I58" i="3" s="1"/>
  <c r="H42" i="3"/>
  <c r="K42" i="3" s="1"/>
  <c r="G42" i="3"/>
  <c r="G58" i="3" s="1"/>
  <c r="F42" i="3"/>
  <c r="D42" i="3"/>
  <c r="D58" i="3" s="1"/>
  <c r="C42" i="3"/>
  <c r="E42" i="3" s="1"/>
  <c r="B42" i="3"/>
  <c r="B58" i="3" s="1"/>
  <c r="I41" i="3"/>
  <c r="I57" i="3" s="1"/>
  <c r="H41" i="3"/>
  <c r="K41" i="3" s="1"/>
  <c r="G41" i="3"/>
  <c r="G57" i="3" s="1"/>
  <c r="D41" i="3"/>
  <c r="F41" i="3" s="1"/>
  <c r="C41" i="3"/>
  <c r="C57" i="3" s="1"/>
  <c r="B41" i="3"/>
  <c r="B57" i="3" s="1"/>
  <c r="I40" i="3"/>
  <c r="G40" i="3"/>
  <c r="B40" i="3"/>
  <c r="K38" i="3"/>
  <c r="J38" i="3"/>
  <c r="F38" i="3"/>
  <c r="E38" i="3"/>
  <c r="K37" i="3"/>
  <c r="J37" i="3"/>
  <c r="F37" i="3"/>
  <c r="E37" i="3"/>
  <c r="I36" i="3"/>
  <c r="K36" i="3" s="1"/>
  <c r="H36" i="3"/>
  <c r="J36" i="3" s="1"/>
  <c r="G36" i="3"/>
  <c r="F36" i="3"/>
  <c r="E36" i="3"/>
  <c r="D36" i="3"/>
  <c r="C36" i="3"/>
  <c r="B36" i="3"/>
  <c r="K34" i="3"/>
  <c r="J34" i="3"/>
  <c r="F34" i="3"/>
  <c r="E34" i="3"/>
  <c r="K33" i="3"/>
  <c r="J33" i="3"/>
  <c r="F33" i="3"/>
  <c r="E33" i="3"/>
  <c r="K32" i="3"/>
  <c r="J32" i="3"/>
  <c r="I32" i="3"/>
  <c r="H32" i="3"/>
  <c r="G32" i="3"/>
  <c r="F32" i="3"/>
  <c r="D32" i="3"/>
  <c r="C32" i="3"/>
  <c r="E32" i="3" s="1"/>
  <c r="B32" i="3"/>
  <c r="J30" i="3"/>
  <c r="I30" i="3"/>
  <c r="K30" i="3" s="1"/>
  <c r="H30" i="3"/>
  <c r="G30" i="3"/>
  <c r="D30" i="3"/>
  <c r="D28" i="3" s="1"/>
  <c r="F28" i="3" s="1"/>
  <c r="C30" i="3"/>
  <c r="B30" i="3"/>
  <c r="E30" i="3" s="1"/>
  <c r="J29" i="3"/>
  <c r="I29" i="3"/>
  <c r="K29" i="3" s="1"/>
  <c r="H29" i="3"/>
  <c r="G29" i="3"/>
  <c r="G28" i="3" s="1"/>
  <c r="F29" i="3"/>
  <c r="D29" i="3"/>
  <c r="C29" i="3"/>
  <c r="B29" i="3"/>
  <c r="E29" i="3" s="1"/>
  <c r="H28" i="3"/>
  <c r="C28" i="3"/>
  <c r="K25" i="3"/>
  <c r="J25" i="3"/>
  <c r="F25" i="3"/>
  <c r="E25" i="3"/>
  <c r="J24" i="3"/>
  <c r="I24" i="3"/>
  <c r="K24" i="3" s="1"/>
  <c r="H24" i="3"/>
  <c r="G24" i="3"/>
  <c r="F24" i="3"/>
  <c r="D24" i="3"/>
  <c r="C24" i="3"/>
  <c r="B24" i="3"/>
  <c r="E24" i="3" s="1"/>
  <c r="K21" i="3"/>
  <c r="J21" i="3"/>
  <c r="F21" i="3"/>
  <c r="E21" i="3"/>
  <c r="J20" i="3"/>
  <c r="I20" i="3"/>
  <c r="K20" i="3" s="1"/>
  <c r="H20" i="3"/>
  <c r="G20" i="3"/>
  <c r="D20" i="3"/>
  <c r="F20" i="3" s="1"/>
  <c r="C20" i="3"/>
  <c r="B20" i="3"/>
  <c r="E20" i="3" s="1"/>
  <c r="K18" i="3"/>
  <c r="J18" i="3"/>
  <c r="F18" i="3"/>
  <c r="E18" i="3"/>
  <c r="K17" i="3"/>
  <c r="J17" i="3"/>
  <c r="F17" i="3"/>
  <c r="E17" i="3"/>
  <c r="J16" i="3"/>
  <c r="I16" i="3"/>
  <c r="H16" i="3"/>
  <c r="K16" i="3" s="1"/>
  <c r="G16" i="3"/>
  <c r="F16" i="3"/>
  <c r="D16" i="3"/>
  <c r="C16" i="3"/>
  <c r="E16" i="3" s="1"/>
  <c r="B16" i="3"/>
  <c r="C68" i="3" l="1"/>
  <c r="C64" i="3"/>
  <c r="J28" i="3"/>
  <c r="E68" i="3"/>
  <c r="E64" i="3"/>
  <c r="I56" i="3"/>
  <c r="C63" i="3"/>
  <c r="C67" i="3"/>
  <c r="C56" i="3"/>
  <c r="D67" i="3"/>
  <c r="E57" i="3"/>
  <c r="D56" i="3"/>
  <c r="E63" i="3"/>
  <c r="I28" i="3"/>
  <c r="K28" i="3" s="1"/>
  <c r="C40" i="3"/>
  <c r="E40" i="3" s="1"/>
  <c r="E41" i="3"/>
  <c r="D40" i="3"/>
  <c r="F40" i="3" s="1"/>
  <c r="J52" i="3"/>
  <c r="F57" i="3"/>
  <c r="H58" i="3"/>
  <c r="J58" i="3" s="1"/>
  <c r="H57" i="3"/>
  <c r="J57" i="3" s="1"/>
  <c r="B28" i="3"/>
  <c r="F30" i="3"/>
  <c r="H40" i="3"/>
  <c r="J41" i="3"/>
  <c r="E67" i="3"/>
  <c r="C58" i="3"/>
  <c r="F58" i="3" s="1"/>
  <c r="E62" i="3" l="1"/>
  <c r="E66" i="3"/>
  <c r="F56" i="3"/>
  <c r="D63" i="3"/>
  <c r="K57" i="3"/>
  <c r="K40" i="3"/>
  <c r="J40" i="3"/>
  <c r="E28" i="3"/>
  <c r="B56" i="3"/>
  <c r="H56" i="3"/>
  <c r="J56" i="3" s="1"/>
  <c r="D62" i="3"/>
  <c r="D66" i="3"/>
  <c r="E56" i="3"/>
  <c r="K56" i="3"/>
  <c r="K58" i="3"/>
  <c r="E58" i="3"/>
  <c r="D68" i="3"/>
  <c r="D64" i="3"/>
  <c r="C62" i="3" l="1"/>
  <c r="C66" i="3"/>
  <c r="D53" i="2"/>
  <c r="E51" i="2"/>
  <c r="D51" i="2"/>
  <c r="D54" i="2" s="1"/>
  <c r="C51" i="2"/>
  <c r="E50" i="2"/>
  <c r="E54" i="2" s="1"/>
  <c r="D50" i="2"/>
  <c r="C50" i="2"/>
  <c r="C54" i="2" s="1"/>
  <c r="E48" i="2"/>
  <c r="D48" i="2"/>
  <c r="C48" i="2"/>
  <c r="E47" i="2"/>
  <c r="D47" i="2"/>
  <c r="C47" i="2"/>
  <c r="G45" i="2"/>
  <c r="F45" i="2"/>
  <c r="G44" i="2"/>
  <c r="F44" i="2"/>
  <c r="E41" i="2"/>
  <c r="D41" i="2"/>
  <c r="C41" i="2"/>
  <c r="E40" i="2"/>
  <c r="D40" i="2"/>
  <c r="C40" i="2"/>
  <c r="G38" i="2"/>
  <c r="F38" i="2"/>
  <c r="G37" i="2"/>
  <c r="F37" i="2"/>
  <c r="E34" i="2"/>
  <c r="D34" i="2"/>
  <c r="C34" i="2"/>
  <c r="E33" i="2"/>
  <c r="D33" i="2"/>
  <c r="C33" i="2"/>
  <c r="G31" i="2"/>
  <c r="F31" i="2"/>
  <c r="G30" i="2"/>
  <c r="F30" i="2"/>
  <c r="E27" i="2"/>
  <c r="D27" i="2"/>
  <c r="C27" i="2"/>
  <c r="E26" i="2"/>
  <c r="D26" i="2"/>
  <c r="C26" i="2"/>
  <c r="G24" i="2"/>
  <c r="F24" i="2"/>
  <c r="G23" i="2"/>
  <c r="F23" i="2"/>
  <c r="E20" i="2"/>
  <c r="D20" i="2"/>
  <c r="C20" i="2"/>
  <c r="E19" i="2"/>
  <c r="D19" i="2"/>
  <c r="C19" i="2"/>
  <c r="G17" i="2"/>
  <c r="F17" i="2"/>
  <c r="G16" i="2"/>
  <c r="F16" i="2"/>
  <c r="F53" i="2" l="1"/>
  <c r="F51" i="2"/>
  <c r="G51" i="2"/>
  <c r="C53" i="2"/>
  <c r="E53" i="2"/>
  <c r="G53" i="2" s="1"/>
  <c r="F50" i="2"/>
  <c r="G50" i="2"/>
</calcChain>
</file>

<file path=xl/sharedStrings.xml><?xml version="1.0" encoding="utf-8"?>
<sst xmlns="http://schemas.openxmlformats.org/spreadsheetml/2006/main" count="188" uniqueCount="72">
  <si>
    <t>BALANCE  COMMERCIALE</t>
  </si>
  <si>
    <t>GROUPES DE PRODUITS</t>
  </si>
  <si>
    <t>Var : en %</t>
  </si>
  <si>
    <t>2024/2023</t>
  </si>
  <si>
    <t>2025/2024</t>
  </si>
  <si>
    <t>ALIMENTATION</t>
  </si>
  <si>
    <t>EXPORT</t>
  </si>
  <si>
    <t>IMPORT</t>
  </si>
  <si>
    <t>SOLDE</t>
  </si>
  <si>
    <t>TX DE COUVERTURE en %</t>
  </si>
  <si>
    <t>MAT.1ére &amp; DEMI-PRODUITS</t>
  </si>
  <si>
    <t>BIENS D'EQUIPEMENT</t>
  </si>
  <si>
    <t>BIENS DE CONSOMMATION</t>
  </si>
  <si>
    <t>ENERGIE</t>
  </si>
  <si>
    <t>TOTAL DES EXPORTATIONS</t>
  </si>
  <si>
    <t>TOTAL DES IMPORTATIONS</t>
  </si>
  <si>
    <t>DEFICIT</t>
  </si>
  <si>
    <t xml:space="preserve">   TX DE COUVERTURE en %</t>
  </si>
  <si>
    <t xml:space="preserve"> </t>
  </si>
  <si>
    <t>COMMERCE EXTERIEUR SELON LE REGIME ET LE GROUPEMENT SECTORIEL D'ACTIVITE</t>
  </si>
  <si>
    <t>Produits</t>
  </si>
  <si>
    <t>Exportations</t>
  </si>
  <si>
    <t>Importations</t>
  </si>
  <si>
    <t>Valeurs en MD</t>
  </si>
  <si>
    <t>Variation</t>
  </si>
  <si>
    <t>Agriculture et Ind. Agro. Alim.</t>
  </si>
  <si>
    <t>régime général</t>
  </si>
  <si>
    <t>régime off shore</t>
  </si>
  <si>
    <t>Energie et Lubrifiants</t>
  </si>
  <si>
    <t>Mines, Phosphates et Derivés</t>
  </si>
  <si>
    <t>Textiles, Habillements et cuirs</t>
  </si>
  <si>
    <t xml:space="preserve">       Textiles, Habillements </t>
  </si>
  <si>
    <t xml:space="preserve">       Cuirs et Chaussures</t>
  </si>
  <si>
    <t>Industries Mécaniques et Elect.</t>
  </si>
  <si>
    <t xml:space="preserve">       Autres Industries Mécaniques</t>
  </si>
  <si>
    <t xml:space="preserve">       Industries Electriques</t>
  </si>
  <si>
    <t>Autres Industries Manufacturières</t>
  </si>
  <si>
    <t>Ensemble des Produits</t>
  </si>
  <si>
    <t>Solde commercial</t>
  </si>
  <si>
    <t>Taux de couverture</t>
  </si>
  <si>
    <t>COMMERCE EXTERIEUR SELON LE REGIME ET LE TYPE D'UTILISATION</t>
  </si>
  <si>
    <t xml:space="preserve">          Variation</t>
  </si>
  <si>
    <t>24/23</t>
  </si>
  <si>
    <t>25/24</t>
  </si>
  <si>
    <t>Produits Agric.et.Alimen.de base</t>
  </si>
  <si>
    <t>Produits Energétiques</t>
  </si>
  <si>
    <t>-</t>
  </si>
  <si>
    <t>Produits Miniers et Phosphatés</t>
  </si>
  <si>
    <t>Autres Produits Intermédiaires</t>
  </si>
  <si>
    <t>Produits  d'Equipement</t>
  </si>
  <si>
    <t>Autres Produits de Consommation</t>
  </si>
  <si>
    <t>COMMERCE EXTERIEUR</t>
  </si>
  <si>
    <t>***</t>
  </si>
  <si>
    <t xml:space="preserve">BALANCE COMMERCIALE </t>
  </si>
  <si>
    <t>ENSEMBLE</t>
  </si>
  <si>
    <t>Valeur en MD</t>
  </si>
  <si>
    <t>Variations en %</t>
  </si>
  <si>
    <t>Solde</t>
  </si>
  <si>
    <t>Taux de Couverture</t>
  </si>
  <si>
    <t xml:space="preserve">BALANCE PAR REGIME </t>
  </si>
  <si>
    <t>REGIME GENERAL</t>
  </si>
  <si>
    <t>REGIME OFF SHORE</t>
  </si>
  <si>
    <t>10 mois</t>
  </si>
  <si>
    <t xml:space="preserve">  10 MOIS 2 0 2 5</t>
  </si>
  <si>
    <t>10mois23</t>
  </si>
  <si>
    <t>10mois24</t>
  </si>
  <si>
    <t>10mois25</t>
  </si>
  <si>
    <t>10 MOIS 2 0 2 5</t>
  </si>
  <si>
    <t>10 mois 23</t>
  </si>
  <si>
    <t>10 mois 24</t>
  </si>
  <si>
    <t>10 mois 25</t>
  </si>
  <si>
    <t>10 MOIS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</si>
</sst>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0.00000"/>
    <numFmt numFmtId="167" formatCode="0.000000"/>
    <numFmt numFmtId="168" formatCode="0.00_ ;[Red]\-0.00\ 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name val="MS Sans Serif"/>
      <family val="2"/>
    </font>
    <font>
      <sz val="12"/>
      <name val="MS Sans Serif"/>
      <family val="2"/>
    </font>
    <font>
      <i/>
      <sz val="13"/>
      <name val="MS Sans Serif"/>
      <family val="2"/>
    </font>
    <font>
      <b/>
      <u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13"/>
        <bgColor indexed="9"/>
      </patternFill>
    </fill>
    <fill>
      <patternFill patternType="gray06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1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3" fillId="0" borderId="6" xfId="0" applyFont="1" applyBorder="1"/>
    <xf numFmtId="0" fontId="8" fillId="0" borderId="0" xfId="0" applyFont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/>
    <xf numFmtId="17" fontId="8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164" fontId="9" fillId="0" borderId="0" xfId="0" applyNumberFormat="1" applyFont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165" fontId="9" fillId="0" borderId="7" xfId="1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7" xfId="1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 vertical="center"/>
    </xf>
    <xf numFmtId="9" fontId="9" fillId="0" borderId="7" xfId="1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1" fillId="0" borderId="8" xfId="0" applyFont="1" applyBorder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3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3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Continuous" vertical="center"/>
    </xf>
    <xf numFmtId="0" fontId="11" fillId="0" borderId="4" xfId="0" applyFont="1" applyBorder="1" applyAlignment="1">
      <alignment horizontal="centerContinuous" vertical="center"/>
    </xf>
    <xf numFmtId="0" fontId="11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Continuous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7" fontId="8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11" xfId="0" applyFont="1" applyBorder="1"/>
    <xf numFmtId="0" fontId="0" fillId="0" borderId="1" xfId="0" applyBorder="1"/>
    <xf numFmtId="166" fontId="0" fillId="0" borderId="0" xfId="0" applyNumberFormat="1"/>
    <xf numFmtId="0" fontId="0" fillId="0" borderId="2" xfId="0" applyBorder="1"/>
    <xf numFmtId="0" fontId="15" fillId="0" borderId="0" xfId="0" applyFont="1"/>
    <xf numFmtId="0" fontId="7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4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8" xfId="0" applyFont="1" applyBorder="1"/>
    <xf numFmtId="0" fontId="8" fillId="0" borderId="18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17" fontId="8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4" fontId="3" fillId="0" borderId="0" xfId="0" applyNumberFormat="1" applyFont="1"/>
    <xf numFmtId="165" fontId="4" fillId="5" borderId="0" xfId="1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/>
    <xf numFmtId="9" fontId="3" fillId="0" borderId="0" xfId="0" applyNumberFormat="1" applyFont="1"/>
    <xf numFmtId="0" fontId="4" fillId="0" borderId="0" xfId="0" applyFont="1"/>
    <xf numFmtId="17" fontId="8" fillId="0" borderId="3" xfId="0" applyNumberFormat="1" applyFont="1" applyBorder="1" applyAlignment="1">
      <alignment horizontal="center" vertical="center"/>
    </xf>
    <xf numFmtId="167" fontId="0" fillId="0" borderId="0" xfId="0" applyNumberFormat="1"/>
    <xf numFmtId="164" fontId="9" fillId="0" borderId="0" xfId="0" applyNumberFormat="1" applyFont="1" applyAlignment="1">
      <alignment horizontal="center" vertical="center"/>
    </xf>
    <xf numFmtId="0" fontId="11" fillId="0" borderId="12" xfId="0" applyFont="1" applyBorder="1"/>
    <xf numFmtId="0" fontId="11" fillId="0" borderId="11" xfId="0" applyFont="1" applyBorder="1"/>
    <xf numFmtId="0" fontId="11" fillId="0" borderId="20" xfId="0" applyFont="1" applyBorder="1"/>
    <xf numFmtId="17" fontId="4" fillId="0" borderId="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17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165" fontId="9" fillId="0" borderId="7" xfId="1" applyNumberFormat="1" applyFont="1" applyBorder="1" applyAlignment="1">
      <alignment horizontal="center" vertical="center"/>
    </xf>
    <xf numFmtId="165" fontId="12" fillId="0" borderId="0" xfId="1" applyNumberFormat="1" applyFont="1" applyBorder="1" applyAlignment="1">
      <alignment horizontal="center" vertical="center"/>
    </xf>
    <xf numFmtId="165" fontId="12" fillId="0" borderId="7" xfId="1" applyNumberFormat="1" applyFont="1" applyBorder="1" applyAlignment="1">
      <alignment horizontal="center" vertical="center"/>
    </xf>
    <xf numFmtId="17" fontId="9" fillId="0" borderId="0" xfId="0" applyNumberFormat="1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7" fontId="9" fillId="0" borderId="7" xfId="0" applyNumberFormat="1" applyFont="1" applyBorder="1" applyAlignment="1">
      <alignment horizontal="center" vertical="center"/>
    </xf>
    <xf numFmtId="10" fontId="12" fillId="0" borderId="7" xfId="1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center" vertical="center"/>
    </xf>
    <xf numFmtId="165" fontId="12" fillId="0" borderId="10" xfId="1" applyNumberFormat="1" applyFont="1" applyBorder="1" applyAlignment="1">
      <alignment horizontal="center" vertical="center"/>
    </xf>
    <xf numFmtId="17" fontId="4" fillId="0" borderId="3" xfId="0" applyNumberFormat="1" applyFont="1" applyBorder="1" applyAlignment="1">
      <alignment horizontal="center" vertical="center"/>
    </xf>
    <xf numFmtId="168" fontId="0" fillId="0" borderId="0" xfId="0" applyNumberFormat="1"/>
    <xf numFmtId="0" fontId="7" fillId="0" borderId="0" xfId="0" applyFont="1" applyAlignment="1">
      <alignment horizontal="center"/>
    </xf>
    <xf numFmtId="0" fontId="3" fillId="0" borderId="2" xfId="0" applyFont="1" applyBorder="1"/>
    <xf numFmtId="169" fontId="0" fillId="0" borderId="0" xfId="0" applyNumberFormat="1"/>
    <xf numFmtId="0" fontId="7" fillId="4" borderId="0" xfId="0" applyFont="1" applyFill="1" applyAlignment="1">
      <alignment horizontal="center" vertical="center"/>
    </xf>
    <xf numFmtId="49" fontId="7" fillId="0" borderId="16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114299</xdr:rowOff>
    </xdr:from>
    <xdr:to>
      <xdr:col>2</xdr:col>
      <xdr:colOff>647700</xdr:colOff>
      <xdr:row>6</xdr:row>
      <xdr:rowOff>152399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2811496F-1B87-4B78-A986-6457483F53D7}"/>
            </a:ext>
          </a:extLst>
        </xdr:cNvPr>
        <xdr:cNvSpPr>
          <a:spLocks noChangeArrowheads="1"/>
        </xdr:cNvSpPr>
      </xdr:nvSpPr>
      <xdr:spPr bwMode="auto">
        <a:xfrm>
          <a:off x="619124" y="304799"/>
          <a:ext cx="2419351" cy="962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0" rIns="27432" bIns="22860" anchor="b" upright="1"/>
        <a:lstStyle/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****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9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900" b="1" i="1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900" b="1" i="1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LASTATISTIQUE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0</xdr:row>
      <xdr:rowOff>140971</xdr:rowOff>
    </xdr:from>
    <xdr:to>
      <xdr:col>2</xdr:col>
      <xdr:colOff>247650</xdr:colOff>
      <xdr:row>6</xdr:row>
      <xdr:rowOff>38101</xdr:rowOff>
    </xdr:to>
    <xdr:sp macro="" textlink="">
      <xdr:nvSpPr>
        <xdr:cNvPr id="3" name="Texte 2">
          <a:extLst>
            <a:ext uri="{FF2B5EF4-FFF2-40B4-BE49-F238E27FC236}">
              <a16:creationId xmlns:a16="http://schemas.microsoft.com/office/drawing/2014/main" id="{FF7F25EE-FD7F-464C-96B3-6B1544150C4B}"/>
            </a:ext>
          </a:extLst>
        </xdr:cNvPr>
        <xdr:cNvSpPr>
          <a:spLocks noChangeArrowheads="1"/>
        </xdr:cNvSpPr>
      </xdr:nvSpPr>
      <xdr:spPr bwMode="auto">
        <a:xfrm>
          <a:off x="714376" y="140971"/>
          <a:ext cx="2305049" cy="104013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1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rtl="0" eaLnBrk="1" fontAlgn="auto" latinLnBrk="0" hangingPunct="1"/>
          <a:endParaRPr lang="fr-FR" sz="1100" b="1" i="1">
            <a:latin typeface="+mn-lt"/>
            <a:ea typeface="+mn-ea"/>
            <a:cs typeface="+mn-cs"/>
          </a:endParaRPr>
        </a:p>
        <a:p>
          <a:pPr marL="0" indent="0" algn="ctr" rtl="0" eaLnBrk="1" fontAlgn="auto" latinLnBrk="0" hangingPunct="1"/>
          <a:r>
            <a:rPr lang="fr-FR" sz="800" b="1" i="1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INSTITUT NATIONAL  DE  LA  STATISTIQUE</a:t>
          </a: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rtl="0"/>
          <a:endParaRPr lang="fr-FR" sz="1100" b="1" i="1">
            <a:latin typeface="+mn-lt"/>
            <a:ea typeface="+mn-ea"/>
            <a:cs typeface="+mn-cs"/>
          </a:endParaRPr>
        </a:p>
        <a:p>
          <a:pPr rtl="0"/>
          <a:r>
            <a:rPr lang="fr-FR" sz="1100" b="1" i="1" baseline="0">
              <a:latin typeface="+mn-lt"/>
              <a:ea typeface="+mn-ea"/>
              <a:cs typeface="+mn-cs"/>
            </a:rPr>
            <a:t> </a:t>
          </a:r>
          <a:r>
            <a:rPr lang="fr-FR" sz="1100" b="1" i="1">
              <a:latin typeface="+mn-lt"/>
              <a:ea typeface="+mn-ea"/>
              <a:cs typeface="+mn-cs"/>
            </a:rPr>
            <a:t> </a:t>
          </a:r>
          <a:endParaRPr lang="fr-FR" sz="1100">
            <a:latin typeface="+mn-lt"/>
            <a:ea typeface="+mn-ea"/>
            <a:cs typeface="+mn-cs"/>
          </a:endParaRPr>
        </a:p>
        <a:p>
          <a:pPr rtl="0"/>
          <a:endParaRPr lang="fr-FR" sz="1100" b="1" i="0">
            <a:latin typeface="+mn-lt"/>
            <a:ea typeface="+mn-ea"/>
            <a:cs typeface="+mn-cs"/>
          </a:endParaRPr>
        </a:p>
        <a:p>
          <a:pPr rtl="0"/>
          <a:endParaRPr lang="fr-FR" sz="1100" b="1" i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fr-FR" sz="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135254</xdr:colOff>
      <xdr:row>0</xdr:row>
      <xdr:rowOff>160020</xdr:rowOff>
    </xdr:from>
    <xdr:to>
      <xdr:col>1</xdr:col>
      <xdr:colOff>457200</xdr:colOff>
      <xdr:row>5</xdr:row>
      <xdr:rowOff>152400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4B033E87-0ADF-4800-A375-AA46E157428E}"/>
            </a:ext>
          </a:extLst>
        </xdr:cNvPr>
        <xdr:cNvSpPr txBox="1">
          <a:spLocks noChangeArrowheads="1"/>
        </xdr:cNvSpPr>
      </xdr:nvSpPr>
      <xdr:spPr bwMode="auto">
        <a:xfrm>
          <a:off x="135254" y="160020"/>
          <a:ext cx="2446021" cy="94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</xdr:row>
      <xdr:rowOff>68580</xdr:rowOff>
    </xdr:from>
    <xdr:to>
      <xdr:col>1</xdr:col>
      <xdr:colOff>66675</xdr:colOff>
      <xdr:row>5</xdr:row>
      <xdr:rowOff>180975</xdr:rowOff>
    </xdr:to>
    <xdr:sp macro="" textlink="">
      <xdr:nvSpPr>
        <xdr:cNvPr id="3" name="Texte 1">
          <a:extLst>
            <a:ext uri="{FF2B5EF4-FFF2-40B4-BE49-F238E27FC236}">
              <a16:creationId xmlns:a16="http://schemas.microsoft.com/office/drawing/2014/main" id="{F9EF2BAC-CB85-4B6E-9ECC-AEBD615F996B}"/>
            </a:ext>
          </a:extLst>
        </xdr:cNvPr>
        <xdr:cNvSpPr txBox="1">
          <a:spLocks noChangeArrowheads="1"/>
        </xdr:cNvSpPr>
      </xdr:nvSpPr>
      <xdr:spPr bwMode="auto">
        <a:xfrm>
          <a:off x="160020" y="259080"/>
          <a:ext cx="2392680" cy="8743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REPUBLIQUE TUNISIENNE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MINISTERE  DE  L'ECONOMIE  ET </a:t>
          </a:r>
        </a:p>
        <a:p>
          <a:pPr algn="ctr" rtl="0" eaLnBrk="1" fontAlgn="auto" latinLnBrk="0" hangingPunct="1"/>
          <a:r>
            <a:rPr lang="fr-FR" sz="800" b="1" i="0" strike="noStrike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DE LA PLANIFICATION</a:t>
          </a:r>
        </a:p>
        <a:p>
          <a:pPr algn="ctr" rtl="0">
            <a:defRPr sz="1000"/>
          </a:pPr>
          <a:endParaRPr lang="fr-FR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fr-FR" sz="800" b="1" i="0" strike="noStrike">
              <a:solidFill>
                <a:srgbClr val="000000"/>
              </a:solidFill>
              <a:latin typeface="Times New Roman"/>
              <a:cs typeface="Times New Roman"/>
            </a:rPr>
            <a:t>INSTITUT NATIONAL DE LA STATISTIQUE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G52"/>
  <sheetViews>
    <sheetView tabSelected="1" workbookViewId="0">
      <selection activeCell="B10" sqref="B10:G10"/>
    </sheetView>
  </sheetViews>
  <sheetFormatPr baseColWidth="10" defaultColWidth="9.140625" defaultRowHeight="15" x14ac:dyDescent="0.25"/>
  <cols>
    <col min="2" max="2" width="26.7109375" customWidth="1"/>
    <col min="3" max="7" width="12.85546875" customWidth="1"/>
  </cols>
  <sheetData>
    <row r="5" spans="2:7" ht="12" customHeight="1" x14ac:dyDescent="0.25"/>
    <row r="6" spans="2:7" ht="15.75" x14ac:dyDescent="0.25">
      <c r="F6" s="94"/>
    </row>
    <row r="7" spans="2:7" ht="15.75" x14ac:dyDescent="0.25">
      <c r="F7" s="94"/>
    </row>
    <row r="8" spans="2:7" ht="15.75" x14ac:dyDescent="0.25">
      <c r="F8" s="94"/>
    </row>
    <row r="9" spans="2:7" ht="15.75" x14ac:dyDescent="0.25">
      <c r="F9" s="94"/>
    </row>
    <row r="10" spans="2:7" ht="15.75" x14ac:dyDescent="0.25">
      <c r="B10" s="142" t="s">
        <v>51</v>
      </c>
      <c r="C10" s="142"/>
      <c r="D10" s="142"/>
      <c r="E10" s="142"/>
      <c r="F10" s="142"/>
      <c r="G10" s="142"/>
    </row>
    <row r="11" spans="2:7" ht="18.75" x14ac:dyDescent="0.3">
      <c r="B11" s="95" t="s">
        <v>52</v>
      </c>
      <c r="C11" s="70"/>
      <c r="D11" s="96"/>
      <c r="E11" s="68"/>
      <c r="F11" s="97"/>
      <c r="G11" s="68"/>
    </row>
    <row r="12" spans="2:7" ht="16.5" thickBot="1" x14ac:dyDescent="0.3">
      <c r="B12" s="95"/>
      <c r="C12" s="95"/>
      <c r="D12" s="95"/>
      <c r="E12" s="68"/>
      <c r="F12" s="94"/>
      <c r="G12" s="68"/>
    </row>
    <row r="13" spans="2:7" ht="16.5" thickBot="1" x14ac:dyDescent="0.3">
      <c r="B13" s="143" t="s">
        <v>71</v>
      </c>
      <c r="C13" s="144"/>
      <c r="D13" s="144"/>
      <c r="E13" s="144"/>
      <c r="F13" s="144"/>
      <c r="G13" s="145"/>
    </row>
    <row r="14" spans="2:7" ht="15.75" x14ac:dyDescent="0.25">
      <c r="B14" s="71"/>
      <c r="C14" s="71"/>
      <c r="D14" s="71"/>
      <c r="E14" s="98"/>
      <c r="F14" s="94"/>
      <c r="G14" s="98"/>
    </row>
    <row r="15" spans="2:7" x14ac:dyDescent="0.25">
      <c r="B15" s="71"/>
      <c r="C15" s="71"/>
      <c r="D15" s="71"/>
      <c r="E15" s="98"/>
      <c r="F15" s="98"/>
      <c r="G15" s="98"/>
    </row>
    <row r="16" spans="2:7" x14ac:dyDescent="0.25">
      <c r="B16" s="99" t="s">
        <v>53</v>
      </c>
      <c r="C16" s="100"/>
      <c r="D16" s="100"/>
      <c r="E16" s="68"/>
      <c r="F16" s="68"/>
      <c r="G16" s="68"/>
    </row>
    <row r="17" spans="2:7" x14ac:dyDescent="0.25">
      <c r="B17" s="19"/>
      <c r="C17" s="19"/>
      <c r="D17" s="19"/>
      <c r="E17" s="19"/>
      <c r="F17" s="19"/>
      <c r="G17" s="19"/>
    </row>
    <row r="18" spans="2:7" x14ac:dyDescent="0.25">
      <c r="B18" s="101" t="s">
        <v>54</v>
      </c>
      <c r="C18" s="19"/>
      <c r="D18" s="19"/>
      <c r="E18" s="19"/>
      <c r="F18" s="19"/>
      <c r="G18" s="19"/>
    </row>
    <row r="19" spans="2:7" ht="15.75" thickBot="1" x14ac:dyDescent="0.3">
      <c r="B19" s="102"/>
      <c r="C19" s="19"/>
      <c r="D19" s="19"/>
      <c r="E19" s="19"/>
      <c r="F19" s="19"/>
      <c r="G19" s="19"/>
    </row>
    <row r="20" spans="2:7" ht="16.5" thickTop="1" thickBot="1" x14ac:dyDescent="0.3">
      <c r="B20" s="103"/>
      <c r="C20" s="104" t="s">
        <v>55</v>
      </c>
      <c r="D20" s="104"/>
      <c r="E20" s="105"/>
      <c r="F20" s="104" t="s">
        <v>56</v>
      </c>
      <c r="G20" s="104"/>
    </row>
    <row r="21" spans="2:7" ht="15.75" thickTop="1" x14ac:dyDescent="0.25">
      <c r="B21" s="19"/>
      <c r="C21" s="106" t="s">
        <v>68</v>
      </c>
      <c r="D21" s="106" t="s">
        <v>69</v>
      </c>
      <c r="E21" s="106" t="s">
        <v>70</v>
      </c>
      <c r="F21" s="107" t="s">
        <v>3</v>
      </c>
      <c r="G21" s="107" t="s">
        <v>4</v>
      </c>
    </row>
    <row r="22" spans="2:7" x14ac:dyDescent="0.25">
      <c r="B22" s="102" t="s">
        <v>21</v>
      </c>
      <c r="C22" s="86">
        <f>C38+C46</f>
        <v>50550.039807109999</v>
      </c>
      <c r="D22" s="86">
        <f>D38+D46</f>
        <v>51623.384942954006</v>
      </c>
      <c r="E22" s="86">
        <f t="shared" ref="E22" si="0">E38+E46</f>
        <v>52214.005075075002</v>
      </c>
      <c r="F22" s="108">
        <f>(D22-C22)/C22</f>
        <v>2.1233319299840358E-2</v>
      </c>
      <c r="G22" s="108">
        <f>(E22-D22)/D22</f>
        <v>1.1440941596016135E-2</v>
      </c>
    </row>
    <row r="23" spans="2:7" x14ac:dyDescent="0.25">
      <c r="B23" s="102" t="s">
        <v>22</v>
      </c>
      <c r="C23" s="86">
        <f>C39+C47</f>
        <v>66403.172831856005</v>
      </c>
      <c r="D23" s="86">
        <f t="shared" ref="D23:E23" si="1">D39+D47</f>
        <v>67339.749706891002</v>
      </c>
      <c r="E23" s="86">
        <f t="shared" si="1"/>
        <v>70649.796549029998</v>
      </c>
      <c r="F23" s="108">
        <f>(D23-C23)/C23</f>
        <v>1.4104399460046378E-2</v>
      </c>
      <c r="G23" s="108">
        <f>(E23-D23)/D23</f>
        <v>4.9154427459956428E-2</v>
      </c>
    </row>
    <row r="24" spans="2:7" x14ac:dyDescent="0.25">
      <c r="B24" s="102"/>
      <c r="C24" s="19"/>
      <c r="D24" s="19"/>
      <c r="E24" s="19"/>
      <c r="F24" s="19"/>
      <c r="G24" s="19"/>
    </row>
    <row r="25" spans="2:7" x14ac:dyDescent="0.25">
      <c r="B25" s="102" t="s">
        <v>57</v>
      </c>
      <c r="C25" s="86">
        <f>C22-C23</f>
        <v>-15853.133024746006</v>
      </c>
      <c r="D25" s="86">
        <f>D22-D23</f>
        <v>-15716.364763936996</v>
      </c>
      <c r="E25" s="86">
        <f>E22-E23</f>
        <v>-18435.791473954996</v>
      </c>
      <c r="F25" s="109"/>
      <c r="G25" s="109"/>
    </row>
    <row r="26" spans="2:7" x14ac:dyDescent="0.25">
      <c r="B26" s="102" t="s">
        <v>58</v>
      </c>
      <c r="C26" s="110">
        <f>C22/C23</f>
        <v>0.76125940450332386</v>
      </c>
      <c r="D26" s="110">
        <f>D22/D23</f>
        <v>0.76661088239345343</v>
      </c>
      <c r="E26" s="110">
        <f>E22/E23</f>
        <v>0.73905386321727329</v>
      </c>
      <c r="F26" s="109"/>
      <c r="G26" s="109"/>
    </row>
    <row r="27" spans="2:7" x14ac:dyDescent="0.25">
      <c r="B27" s="102"/>
      <c r="C27" s="19"/>
      <c r="D27" s="19"/>
      <c r="E27" s="19"/>
      <c r="F27" s="19"/>
      <c r="G27" s="19"/>
    </row>
    <row r="28" spans="2:7" x14ac:dyDescent="0.25">
      <c r="B28" s="111"/>
      <c r="C28" s="112"/>
      <c r="D28" s="112"/>
      <c r="E28" s="112"/>
      <c r="F28" s="112"/>
      <c r="G28" s="112"/>
    </row>
    <row r="29" spans="2:7" x14ac:dyDescent="0.25">
      <c r="B29" s="111"/>
      <c r="C29" s="112"/>
      <c r="D29" s="112"/>
      <c r="E29" s="112"/>
      <c r="F29" s="112"/>
      <c r="G29" s="112"/>
    </row>
    <row r="30" spans="2:7" x14ac:dyDescent="0.25">
      <c r="B30" s="102"/>
      <c r="C30" s="19"/>
      <c r="D30" s="19"/>
      <c r="E30" s="19"/>
      <c r="F30" s="19"/>
      <c r="G30" s="19"/>
    </row>
    <row r="31" spans="2:7" x14ac:dyDescent="0.25">
      <c r="B31" s="99" t="s">
        <v>59</v>
      </c>
      <c r="C31" s="68"/>
      <c r="D31" s="68"/>
      <c r="E31" s="68"/>
      <c r="F31" s="68"/>
      <c r="G31" s="68"/>
    </row>
    <row r="32" spans="2:7" ht="15.75" thickBot="1" x14ac:dyDescent="0.3">
      <c r="B32" s="102"/>
      <c r="C32" s="19"/>
      <c r="D32" s="19"/>
      <c r="E32" s="19"/>
      <c r="F32" s="19"/>
      <c r="G32" s="19"/>
    </row>
    <row r="33" spans="2:7" ht="16.5" thickTop="1" thickBot="1" x14ac:dyDescent="0.3">
      <c r="B33" s="103"/>
      <c r="C33" s="104" t="s">
        <v>55</v>
      </c>
      <c r="D33" s="104"/>
      <c r="E33" s="104"/>
      <c r="F33" s="104" t="s">
        <v>56</v>
      </c>
      <c r="G33" s="104"/>
    </row>
    <row r="34" spans="2:7" ht="15.75" thickTop="1" x14ac:dyDescent="0.25">
      <c r="B34" s="19"/>
      <c r="C34" s="106" t="s">
        <v>68</v>
      </c>
      <c r="D34" s="106" t="s">
        <v>69</v>
      </c>
      <c r="E34" s="106" t="s">
        <v>70</v>
      </c>
      <c r="F34" s="107" t="s">
        <v>3</v>
      </c>
      <c r="G34" s="107" t="s">
        <v>4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01" t="s">
        <v>60</v>
      </c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02" t="s">
        <v>21</v>
      </c>
      <c r="C38" s="86">
        <v>14188.073094731999</v>
      </c>
      <c r="D38" s="86">
        <v>15835.537269446</v>
      </c>
      <c r="E38" s="86">
        <v>14113.065026214999</v>
      </c>
      <c r="F38" s="108">
        <f>(D38-C38)/C38</f>
        <v>0.1161161324525246</v>
      </c>
      <c r="G38" s="108">
        <f>(E38-D38)/D38</f>
        <v>-0.10877257992088707</v>
      </c>
    </row>
    <row r="39" spans="2:7" x14ac:dyDescent="0.25">
      <c r="B39" s="102" t="s">
        <v>22</v>
      </c>
      <c r="C39" s="86">
        <v>44670.683818731006</v>
      </c>
      <c r="D39" s="86">
        <v>46459.386755842002</v>
      </c>
      <c r="E39" s="86">
        <v>48509.411336630001</v>
      </c>
      <c r="F39" s="108">
        <f>(D39-C39)/C39</f>
        <v>4.0041986918520595E-2</v>
      </c>
      <c r="G39" s="108">
        <f>(E39-D39)/D39</f>
        <v>4.41250891141007E-2</v>
      </c>
    </row>
    <row r="40" spans="2:7" x14ac:dyDescent="0.25">
      <c r="B40" s="102"/>
      <c r="D40" s="19"/>
      <c r="E40" s="19"/>
      <c r="F40" s="19"/>
      <c r="G40" s="19"/>
    </row>
    <row r="41" spans="2:7" x14ac:dyDescent="0.25">
      <c r="B41" s="102" t="s">
        <v>57</v>
      </c>
      <c r="C41" s="86">
        <f>C38-C39</f>
        <v>-30482.610723999009</v>
      </c>
      <c r="D41" s="86">
        <f t="shared" ref="D41:E41" si="2">D38-D39</f>
        <v>-30623.849486396</v>
      </c>
      <c r="E41" s="86">
        <f t="shared" si="2"/>
        <v>-34396.346310415</v>
      </c>
      <c r="F41" s="113"/>
      <c r="G41" s="19"/>
    </row>
    <row r="42" spans="2:7" x14ac:dyDescent="0.25">
      <c r="B42" s="102" t="s">
        <v>58</v>
      </c>
      <c r="C42" s="110">
        <f>C38/C39</f>
        <v>0.3176148624074287</v>
      </c>
      <c r="D42" s="110">
        <f t="shared" ref="D42:E42" si="3">D38/D39</f>
        <v>0.34084688531655599</v>
      </c>
      <c r="E42" s="110">
        <f t="shared" si="3"/>
        <v>0.29093457614395057</v>
      </c>
      <c r="F42" s="19"/>
      <c r="G42" s="19"/>
    </row>
    <row r="43" spans="2:7" x14ac:dyDescent="0.25">
      <c r="B43" s="19"/>
      <c r="D43" s="19"/>
      <c r="E43" s="19"/>
      <c r="F43" s="19"/>
      <c r="G43" s="19"/>
    </row>
    <row r="44" spans="2:7" x14ac:dyDescent="0.25">
      <c r="B44" s="101" t="s">
        <v>61</v>
      </c>
      <c r="D44" s="19"/>
      <c r="E44" s="19"/>
      <c r="F44" s="19"/>
      <c r="G44" s="19"/>
    </row>
    <row r="45" spans="2:7" x14ac:dyDescent="0.25">
      <c r="B45" s="19"/>
      <c r="D45" s="19"/>
      <c r="E45" s="19"/>
      <c r="F45" s="19"/>
      <c r="G45" s="19"/>
    </row>
    <row r="46" spans="2:7" x14ac:dyDescent="0.25">
      <c r="B46" s="102" t="s">
        <v>21</v>
      </c>
      <c r="C46" s="86">
        <v>36361.966712378002</v>
      </c>
      <c r="D46" s="86">
        <v>35787.847673508004</v>
      </c>
      <c r="E46" s="86">
        <v>38100.94004886</v>
      </c>
      <c r="F46" s="108">
        <f>(D46-C46)/C46</f>
        <v>-1.5788998527259575E-2</v>
      </c>
      <c r="G46" s="108">
        <f>(E46-D46)/D46</f>
        <v>6.4633458721918779E-2</v>
      </c>
    </row>
    <row r="47" spans="2:7" x14ac:dyDescent="0.25">
      <c r="B47" s="102" t="s">
        <v>22</v>
      </c>
      <c r="C47" s="86">
        <v>21732.489013124999</v>
      </c>
      <c r="D47" s="86">
        <v>20880.362951048999</v>
      </c>
      <c r="E47" s="86">
        <v>22140.385212399997</v>
      </c>
      <c r="F47" s="108">
        <f>(D47-C47)/C47</f>
        <v>-3.9209777654155127E-2</v>
      </c>
      <c r="G47" s="108">
        <f>(E47-D47)/D47</f>
        <v>6.0344844785741432E-2</v>
      </c>
    </row>
    <row r="48" spans="2:7" x14ac:dyDescent="0.25">
      <c r="B48" s="102"/>
      <c r="C48" s="114"/>
      <c r="D48" s="19"/>
      <c r="E48" s="19"/>
      <c r="F48" s="19"/>
      <c r="G48" s="19"/>
    </row>
    <row r="49" spans="2:7" x14ac:dyDescent="0.25">
      <c r="B49" s="102" t="s">
        <v>57</v>
      </c>
      <c r="C49" s="86">
        <f>C46-C47</f>
        <v>14629.477699253002</v>
      </c>
      <c r="D49" s="86">
        <f>D46-D47</f>
        <v>14907.484722459005</v>
      </c>
      <c r="E49" s="86">
        <f>E46-E47</f>
        <v>15960.554836460004</v>
      </c>
      <c r="F49" s="19"/>
      <c r="G49" s="19"/>
    </row>
    <row r="50" spans="2:7" x14ac:dyDescent="0.25">
      <c r="B50" s="102" t="s">
        <v>58</v>
      </c>
      <c r="C50" s="110">
        <f>C46/C47</f>
        <v>1.6731616286757469</v>
      </c>
      <c r="D50" s="110">
        <f>D46/D47</f>
        <v>1.7139475859403142</v>
      </c>
      <c r="E50" s="110">
        <f>E46/E47</f>
        <v>1.7208797264973104</v>
      </c>
      <c r="F50" s="19"/>
      <c r="G50" s="19"/>
    </row>
    <row r="51" spans="2:7" x14ac:dyDescent="0.25">
      <c r="B51" s="19"/>
      <c r="D51" s="19"/>
      <c r="E51" s="19"/>
      <c r="F51" s="19"/>
      <c r="G51" s="19"/>
    </row>
    <row r="52" spans="2:7" ht="15.75" thickBot="1" x14ac:dyDescent="0.3">
      <c r="B52" s="140"/>
      <c r="C52" s="140"/>
      <c r="D52" s="140"/>
      <c r="E52" s="140"/>
      <c r="F52" s="140"/>
      <c r="G52" s="140"/>
    </row>
  </sheetData>
  <mergeCells count="2">
    <mergeCell ref="B10:G10"/>
    <mergeCell ref="B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AF668-C329-494C-B545-4DD451ABFDD8}">
  <sheetPr>
    <pageSetUpPr fitToPage="1"/>
  </sheetPr>
  <dimension ref="B2:G54"/>
  <sheetViews>
    <sheetView workbookViewId="0">
      <selection activeCell="K11" sqref="K11"/>
    </sheetView>
  </sheetViews>
  <sheetFormatPr baseColWidth="10" defaultRowHeight="15" x14ac:dyDescent="0.25"/>
  <cols>
    <col min="1" max="1" width="4.7109375" customWidth="1"/>
    <col min="2" max="2" width="34.85546875" customWidth="1"/>
  </cols>
  <sheetData>
    <row r="2" spans="2:7" x14ac:dyDescent="0.25">
      <c r="B2" s="1"/>
      <c r="C2" s="2"/>
      <c r="D2" s="2"/>
      <c r="E2" s="2"/>
      <c r="F2" s="2"/>
      <c r="G2" s="2"/>
    </row>
    <row r="3" spans="2:7" x14ac:dyDescent="0.25">
      <c r="B3" s="1"/>
      <c r="C3" s="2"/>
      <c r="D3" s="2"/>
      <c r="E3" s="2"/>
      <c r="F3" s="2"/>
      <c r="G3" s="2"/>
    </row>
    <row r="4" spans="2:7" x14ac:dyDescent="0.25">
      <c r="B4" s="1"/>
      <c r="C4" s="2"/>
      <c r="D4" s="2"/>
      <c r="E4" s="2"/>
      <c r="F4" s="2"/>
      <c r="G4" s="2"/>
    </row>
    <row r="5" spans="2:7" x14ac:dyDescent="0.25">
      <c r="B5" s="1"/>
      <c r="C5" s="2"/>
      <c r="D5" s="2"/>
      <c r="E5" s="2"/>
      <c r="F5" s="2"/>
      <c r="G5" s="2"/>
    </row>
    <row r="6" spans="2:7" x14ac:dyDescent="0.25">
      <c r="B6" s="1"/>
      <c r="C6" s="2"/>
      <c r="D6" s="2"/>
      <c r="E6" s="2"/>
      <c r="F6" s="2"/>
      <c r="G6" s="2"/>
    </row>
    <row r="7" spans="2:7" x14ac:dyDescent="0.25">
      <c r="B7" s="1"/>
      <c r="C7" s="2"/>
      <c r="D7" s="2"/>
      <c r="E7" s="2"/>
      <c r="F7" s="2"/>
      <c r="G7" s="2"/>
    </row>
    <row r="8" spans="2:7" x14ac:dyDescent="0.25">
      <c r="B8" s="1"/>
      <c r="C8" s="2"/>
      <c r="D8" s="2"/>
      <c r="E8" s="2"/>
      <c r="F8" s="2"/>
      <c r="G8" s="2"/>
    </row>
    <row r="9" spans="2:7" ht="18.75" x14ac:dyDescent="0.25">
      <c r="B9" s="147" t="s">
        <v>0</v>
      </c>
      <c r="C9" s="147"/>
      <c r="D9" s="147"/>
      <c r="E9" s="147"/>
      <c r="F9" s="147"/>
      <c r="G9" s="147"/>
    </row>
    <row r="10" spans="2:7" x14ac:dyDescent="0.25">
      <c r="B10" s="3"/>
      <c r="C10" s="4"/>
      <c r="D10" s="4"/>
      <c r="E10" s="4"/>
      <c r="F10" s="4"/>
      <c r="G10" s="4"/>
    </row>
    <row r="11" spans="2:7" x14ac:dyDescent="0.25">
      <c r="B11" s="3"/>
      <c r="C11" s="4"/>
      <c r="D11" s="4"/>
      <c r="E11" s="4"/>
      <c r="F11" s="4"/>
      <c r="G11" s="4"/>
    </row>
    <row r="12" spans="2:7" x14ac:dyDescent="0.25">
      <c r="B12" s="148" t="s">
        <v>1</v>
      </c>
      <c r="C12" s="5" t="s">
        <v>62</v>
      </c>
      <c r="D12" s="5" t="s">
        <v>62</v>
      </c>
      <c r="E12" s="5" t="s">
        <v>62</v>
      </c>
      <c r="F12" s="146" t="s">
        <v>2</v>
      </c>
      <c r="G12" s="146"/>
    </row>
    <row r="13" spans="2:7" x14ac:dyDescent="0.25">
      <c r="B13" s="148"/>
      <c r="C13" s="5">
        <v>2023</v>
      </c>
      <c r="D13" s="5">
        <v>2024</v>
      </c>
      <c r="E13" s="5">
        <v>2025</v>
      </c>
      <c r="F13" s="5" t="s">
        <v>3</v>
      </c>
      <c r="G13" s="5" t="s">
        <v>4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6" t="s">
        <v>5</v>
      </c>
      <c r="C15" s="3"/>
      <c r="D15" s="3"/>
      <c r="E15" s="3"/>
      <c r="F15" s="3"/>
      <c r="G15" s="3"/>
    </row>
    <row r="16" spans="2:7" x14ac:dyDescent="0.25">
      <c r="B16" s="7" t="s">
        <v>6</v>
      </c>
      <c r="C16" s="8">
        <v>5502.4463558790003</v>
      </c>
      <c r="D16" s="8">
        <v>7001.9980008279999</v>
      </c>
      <c r="E16" s="8">
        <v>5928.6209614620002</v>
      </c>
      <c r="F16" s="9">
        <f>+(D16-C16)/C16</f>
        <v>0.27252453689926986</v>
      </c>
      <c r="G16" s="9">
        <f>+(E16-D16)/D16</f>
        <v>-0.15329582202666595</v>
      </c>
    </row>
    <row r="17" spans="2:7" x14ac:dyDescent="0.25">
      <c r="B17" s="7" t="s">
        <v>7</v>
      </c>
      <c r="C17" s="8">
        <v>6418.1331116130004</v>
      </c>
      <c r="D17" s="8">
        <v>5616.0034769129998</v>
      </c>
      <c r="E17" s="8">
        <v>5295.002425703</v>
      </c>
      <c r="F17" s="9">
        <f>+(D17-C17)/C17</f>
        <v>-0.12497865356650574</v>
      </c>
      <c r="G17" s="9">
        <f>+(E17-D17)/D17</f>
        <v>-5.7158271452219148E-2</v>
      </c>
    </row>
    <row r="18" spans="2:7" x14ac:dyDescent="0.25">
      <c r="B18" s="3"/>
      <c r="C18" s="3"/>
      <c r="D18" s="3"/>
      <c r="E18" s="3"/>
      <c r="F18" s="3"/>
      <c r="G18" s="3"/>
    </row>
    <row r="19" spans="2:7" x14ac:dyDescent="0.25">
      <c r="B19" s="7" t="s">
        <v>8</v>
      </c>
      <c r="C19" s="8">
        <f>+C16-C17</f>
        <v>-915.68675573400014</v>
      </c>
      <c r="D19" s="8">
        <f>+D16-D17</f>
        <v>1385.9945239150002</v>
      </c>
      <c r="E19" s="8">
        <f>+E16-E17</f>
        <v>633.61853575900022</v>
      </c>
      <c r="F19" s="3"/>
      <c r="G19" s="3"/>
    </row>
    <row r="20" spans="2:7" x14ac:dyDescent="0.25">
      <c r="B20" s="7" t="s">
        <v>9</v>
      </c>
      <c r="C20" s="9">
        <f>+C16/C17</f>
        <v>0.857328176307663</v>
      </c>
      <c r="D20" s="9">
        <f>+D16/D17</f>
        <v>1.2467937439164216</v>
      </c>
      <c r="E20" s="9">
        <f>+E16/E17</f>
        <v>1.1196635024534247</v>
      </c>
      <c r="F20" s="3"/>
      <c r="G20" s="3"/>
    </row>
    <row r="21" spans="2:7" x14ac:dyDescent="0.25">
      <c r="B21" s="3"/>
      <c r="C21" s="3"/>
      <c r="D21" s="3"/>
      <c r="E21" s="3"/>
      <c r="F21" s="3"/>
      <c r="G21" s="3"/>
    </row>
    <row r="22" spans="2:7" x14ac:dyDescent="0.25">
      <c r="B22" s="6" t="s">
        <v>10</v>
      </c>
      <c r="C22" s="3"/>
      <c r="D22" s="3"/>
      <c r="E22" s="3"/>
      <c r="G22" s="3"/>
    </row>
    <row r="23" spans="2:7" x14ac:dyDescent="0.25">
      <c r="B23" s="7" t="s">
        <v>6</v>
      </c>
      <c r="C23" s="8">
        <v>17812.764251487999</v>
      </c>
      <c r="D23" s="8">
        <v>16441.638252173998</v>
      </c>
      <c r="E23" s="8">
        <v>18741.729880987001</v>
      </c>
      <c r="F23" s="9">
        <f>+(D23-C23)/C23</f>
        <v>-7.6974352770624213E-2</v>
      </c>
      <c r="G23" s="9">
        <f>+(E23-D23)/D23</f>
        <v>0.13989430940732886</v>
      </c>
    </row>
    <row r="24" spans="2:7" x14ac:dyDescent="0.25">
      <c r="B24" s="7" t="s">
        <v>7</v>
      </c>
      <c r="C24" s="8">
        <v>23450.323378924</v>
      </c>
      <c r="D24" s="8">
        <v>22433.839453885001</v>
      </c>
      <c r="E24" s="8">
        <v>23933.576984899999</v>
      </c>
      <c r="F24" s="9">
        <f>+(D24-C24)/C24</f>
        <v>-4.3346264723690991E-2</v>
      </c>
      <c r="G24" s="9">
        <f>+(E24-D24)/D24</f>
        <v>6.6851576347323804E-2</v>
      </c>
    </row>
    <row r="25" spans="2:7" x14ac:dyDescent="0.25">
      <c r="B25" s="10"/>
      <c r="C25" s="3"/>
      <c r="D25" s="3"/>
      <c r="E25" s="3"/>
      <c r="F25" s="3"/>
      <c r="G25" s="3"/>
    </row>
    <row r="26" spans="2:7" x14ac:dyDescent="0.25">
      <c r="B26" s="7" t="s">
        <v>8</v>
      </c>
      <c r="C26" s="8">
        <f>+C23-C24</f>
        <v>-5637.5591274360013</v>
      </c>
      <c r="D26" s="8">
        <f>+D23-D24</f>
        <v>-5992.2012017110028</v>
      </c>
      <c r="E26" s="8">
        <f>+E23-E24</f>
        <v>-5191.8471039129981</v>
      </c>
      <c r="F26" s="3"/>
      <c r="G26" s="3"/>
    </row>
    <row r="27" spans="2:7" x14ac:dyDescent="0.25">
      <c r="B27" s="7" t="s">
        <v>9</v>
      </c>
      <c r="C27" s="9">
        <f>+C23/C24</f>
        <v>0.75959567651409177</v>
      </c>
      <c r="D27" s="9">
        <f>+D23/D24</f>
        <v>0.732894531316025</v>
      </c>
      <c r="E27" s="9">
        <f>+E23/E24</f>
        <v>0.78307266368129591</v>
      </c>
      <c r="F27" s="3"/>
      <c r="G27" s="3"/>
    </row>
    <row r="28" spans="2:7" x14ac:dyDescent="0.25">
      <c r="B28" s="3"/>
      <c r="C28" s="3"/>
      <c r="D28" s="3"/>
      <c r="E28" s="3"/>
      <c r="F28" s="3"/>
      <c r="G28" s="3"/>
    </row>
    <row r="29" spans="2:7" x14ac:dyDescent="0.25">
      <c r="B29" s="6" t="s">
        <v>11</v>
      </c>
      <c r="C29" s="3"/>
      <c r="D29" s="3"/>
      <c r="E29" s="3"/>
      <c r="F29" s="3"/>
      <c r="G29" s="3"/>
    </row>
    <row r="30" spans="2:7" x14ac:dyDescent="0.25">
      <c r="B30" s="7" t="s">
        <v>6</v>
      </c>
      <c r="C30" s="8">
        <v>9170.8930236550004</v>
      </c>
      <c r="D30" s="8">
        <v>9797.1616031449994</v>
      </c>
      <c r="E30" s="8">
        <v>9969.9341457039991</v>
      </c>
      <c r="F30" s="9">
        <f>+(D30-C30)/C30</f>
        <v>6.8288723668963228E-2</v>
      </c>
      <c r="G30" s="9">
        <f>+(E30-D30)/D30</f>
        <v>1.7634958935814408E-2</v>
      </c>
    </row>
    <row r="31" spans="2:7" x14ac:dyDescent="0.25">
      <c r="B31" s="7" t="s">
        <v>7</v>
      </c>
      <c r="C31" s="8">
        <v>10766.491707073001</v>
      </c>
      <c r="D31" s="8">
        <v>11262.905885398999</v>
      </c>
      <c r="E31" s="8">
        <v>12896.929148869</v>
      </c>
      <c r="F31" s="9">
        <f>+(D31-C31)/C31</f>
        <v>4.6107329279776552E-2</v>
      </c>
      <c r="G31" s="9">
        <f>+(E31-D31)/D31</f>
        <v>0.14508007792094887</v>
      </c>
    </row>
    <row r="32" spans="2:7" x14ac:dyDescent="0.25">
      <c r="B32" s="10"/>
      <c r="C32" s="3"/>
      <c r="D32" s="3"/>
      <c r="E32" s="3"/>
      <c r="F32" s="3"/>
      <c r="G32" s="3"/>
    </row>
    <row r="33" spans="2:7" x14ac:dyDescent="0.25">
      <c r="B33" s="7" t="s">
        <v>8</v>
      </c>
      <c r="C33" s="8">
        <f>+C30-C31</f>
        <v>-1595.5986834180003</v>
      </c>
      <c r="D33" s="8">
        <f>+D30-D31</f>
        <v>-1465.7442822539997</v>
      </c>
      <c r="E33" s="8">
        <f>+E30-E31</f>
        <v>-2926.9950031650005</v>
      </c>
      <c r="F33" s="3"/>
      <c r="G33" s="3"/>
    </row>
    <row r="34" spans="2:7" x14ac:dyDescent="0.25">
      <c r="B34" s="7" t="s">
        <v>9</v>
      </c>
      <c r="C34" s="9">
        <f>+C30/C31</f>
        <v>0.85179957159398745</v>
      </c>
      <c r="D34" s="9">
        <f>+D30/D31</f>
        <v>0.86986091358943518</v>
      </c>
      <c r="E34" s="9">
        <f>+E30/E31</f>
        <v>0.77304713630828281</v>
      </c>
      <c r="F34" s="3"/>
      <c r="G34" s="3"/>
    </row>
    <row r="35" spans="2:7" x14ac:dyDescent="0.25">
      <c r="B35" s="6"/>
      <c r="C35" s="3"/>
      <c r="D35" s="3"/>
      <c r="E35" s="3"/>
      <c r="F35" s="3"/>
      <c r="G35" s="3"/>
    </row>
    <row r="36" spans="2:7" x14ac:dyDescent="0.25">
      <c r="B36" s="6" t="s">
        <v>12</v>
      </c>
      <c r="C36" s="3"/>
      <c r="D36" s="3"/>
      <c r="E36" s="3"/>
      <c r="F36" s="3"/>
      <c r="G36" s="3"/>
    </row>
    <row r="37" spans="2:7" x14ac:dyDescent="0.25">
      <c r="B37" s="7" t="s">
        <v>6</v>
      </c>
      <c r="C37" s="8">
        <v>15404.980370908999</v>
      </c>
      <c r="D37" s="8">
        <v>15092.103549705</v>
      </c>
      <c r="E37" s="8">
        <v>15243.86461595</v>
      </c>
      <c r="F37" s="9">
        <f>+(D37-C37)/C37</f>
        <v>-2.0310108398115253E-2</v>
      </c>
      <c r="G37" s="9">
        <f>+(E37-D37)/D37</f>
        <v>1.0055660282556639E-2</v>
      </c>
    </row>
    <row r="38" spans="2:7" x14ac:dyDescent="0.25">
      <c r="B38" s="7" t="s">
        <v>7</v>
      </c>
      <c r="C38" s="8">
        <v>14584.365017208</v>
      </c>
      <c r="D38" s="8">
        <v>15339.809790576999</v>
      </c>
      <c r="E38" s="8">
        <v>17012.972697448</v>
      </c>
      <c r="F38" s="9">
        <f>+(D38-C38)/C38</f>
        <v>5.1798262898498149E-2</v>
      </c>
      <c r="G38" s="9">
        <f>+(E38-D38)/D38</f>
        <v>0.10907324991075171</v>
      </c>
    </row>
    <row r="39" spans="2:7" x14ac:dyDescent="0.25">
      <c r="B39" s="10"/>
      <c r="C39" s="3"/>
      <c r="D39" s="3"/>
      <c r="E39" s="3"/>
      <c r="F39" s="3"/>
      <c r="G39" s="3"/>
    </row>
    <row r="40" spans="2:7" x14ac:dyDescent="0.25">
      <c r="B40" s="7" t="s">
        <v>8</v>
      </c>
      <c r="C40" s="8">
        <f>+C37-C38</f>
        <v>820.61535370099955</v>
      </c>
      <c r="D40" s="8">
        <f>+D37-D38</f>
        <v>-247.7062408719994</v>
      </c>
      <c r="E40" s="8">
        <f>+E37-E38</f>
        <v>-1769.1080814979996</v>
      </c>
      <c r="F40" s="3"/>
      <c r="G40" s="3"/>
    </row>
    <row r="41" spans="2:7" x14ac:dyDescent="0.25">
      <c r="B41" s="7" t="s">
        <v>9</v>
      </c>
      <c r="C41" s="9">
        <f>+C37/C38</f>
        <v>1.0562667865712878</v>
      </c>
      <c r="D41" s="9">
        <f>+D37/D38</f>
        <v>0.98385206568700989</v>
      </c>
      <c r="E41" s="9">
        <f>+E37/E38</f>
        <v>0.89601417030644082</v>
      </c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6" t="s">
        <v>13</v>
      </c>
      <c r="C43" s="3"/>
      <c r="D43" s="3"/>
      <c r="E43" s="3"/>
      <c r="F43" s="3"/>
      <c r="G43" s="3"/>
    </row>
    <row r="44" spans="2:7" x14ac:dyDescent="0.25">
      <c r="B44" s="7" t="s">
        <v>6</v>
      </c>
      <c r="C44" s="8">
        <v>2658.955805179</v>
      </c>
      <c r="D44" s="8">
        <v>3290.4835371019999</v>
      </c>
      <c r="E44" s="8">
        <v>2329.8554709720001</v>
      </c>
      <c r="F44" s="9">
        <f>+(D44-C44)/C44</f>
        <v>0.23750967605137976</v>
      </c>
      <c r="G44" s="9">
        <f>+(E44-D44)/D44</f>
        <v>-0.2919413075003699</v>
      </c>
    </row>
    <row r="45" spans="2:7" x14ac:dyDescent="0.25">
      <c r="B45" s="7" t="s">
        <v>7</v>
      </c>
      <c r="C45" s="8">
        <v>11183.859617038001</v>
      </c>
      <c r="D45" s="8">
        <v>12687.191100117001</v>
      </c>
      <c r="E45" s="8">
        <v>11511.315292109999</v>
      </c>
      <c r="F45" s="9">
        <f>+(D45-C45)/C45</f>
        <v>0.13441973831545212</v>
      </c>
      <c r="G45" s="9">
        <f>+(E45-D45)/D45</f>
        <v>-9.268212315302464E-2</v>
      </c>
    </row>
    <row r="46" spans="2:7" x14ac:dyDescent="0.25">
      <c r="B46" s="10"/>
      <c r="C46" s="3"/>
      <c r="D46" s="3"/>
      <c r="E46" s="3"/>
      <c r="F46" s="3"/>
      <c r="G46" s="3"/>
    </row>
    <row r="47" spans="2:7" x14ac:dyDescent="0.25">
      <c r="B47" s="7" t="s">
        <v>8</v>
      </c>
      <c r="C47" s="8">
        <f>+C44-C45</f>
        <v>-8524.9038118589997</v>
      </c>
      <c r="D47" s="8">
        <f>+D44-D45</f>
        <v>-9396.7075630150011</v>
      </c>
      <c r="E47" s="8">
        <f>+E44-E45</f>
        <v>-9181.4598211379998</v>
      </c>
      <c r="F47" s="3"/>
      <c r="G47" s="3"/>
    </row>
    <row r="48" spans="2:7" x14ac:dyDescent="0.25">
      <c r="B48" s="7" t="s">
        <v>9</v>
      </c>
      <c r="C48" s="9">
        <f>+C44/C45</f>
        <v>0.2377493903024521</v>
      </c>
      <c r="D48" s="9">
        <f>+D44/D45</f>
        <v>0.25935477058209166</v>
      </c>
      <c r="E48" s="9">
        <f>+E44/E45</f>
        <v>0.20239698173925549</v>
      </c>
      <c r="F48" s="3"/>
      <c r="G48" s="3"/>
    </row>
    <row r="49" spans="2:7" ht="15.75" thickBot="1" x14ac:dyDescent="0.3">
      <c r="C49" s="3"/>
      <c r="D49" s="3"/>
      <c r="E49" s="3"/>
      <c r="F49" s="3"/>
      <c r="G49" s="3"/>
    </row>
    <row r="50" spans="2:7" x14ac:dyDescent="0.25">
      <c r="B50" s="11" t="s">
        <v>14</v>
      </c>
      <c r="C50" s="12">
        <f t="shared" ref="C50:E51" si="0">SUM(C16+C23+C30+C37+C44)</f>
        <v>50550.039807109999</v>
      </c>
      <c r="D50" s="12">
        <f t="shared" si="0"/>
        <v>51623.384942953999</v>
      </c>
      <c r="E50" s="12">
        <f t="shared" si="0"/>
        <v>52214.005075074994</v>
      </c>
      <c r="F50" s="13">
        <f t="shared" ref="F50:G53" si="1">+(D50-C50)/C50</f>
        <v>2.1233319299840212E-2</v>
      </c>
      <c r="G50" s="13">
        <f t="shared" si="1"/>
        <v>1.1440941596016137E-2</v>
      </c>
    </row>
    <row r="51" spans="2:7" x14ac:dyDescent="0.25">
      <c r="B51" s="6" t="s">
        <v>15</v>
      </c>
      <c r="C51" s="14">
        <f t="shared" si="0"/>
        <v>66403.172831856005</v>
      </c>
      <c r="D51" s="14">
        <f t="shared" si="0"/>
        <v>67339.749706890987</v>
      </c>
      <c r="E51" s="14">
        <f t="shared" si="0"/>
        <v>70649.796549029998</v>
      </c>
      <c r="F51" s="15">
        <f t="shared" si="1"/>
        <v>1.4104399460046159E-2</v>
      </c>
      <c r="G51" s="15">
        <f t="shared" si="1"/>
        <v>4.9154427459956657E-2</v>
      </c>
    </row>
    <row r="52" spans="2:7" x14ac:dyDescent="0.25">
      <c r="B52" s="3"/>
      <c r="C52" s="3"/>
      <c r="D52" s="3"/>
      <c r="E52" s="3"/>
      <c r="F52" s="6"/>
      <c r="G52" s="6"/>
    </row>
    <row r="53" spans="2:7" x14ac:dyDescent="0.25">
      <c r="B53" s="6" t="s">
        <v>16</v>
      </c>
      <c r="C53" s="14">
        <f>C50-C51</f>
        <v>-15853.133024746006</v>
      </c>
      <c r="D53" s="14">
        <f>D50-D51</f>
        <v>-15716.364763936988</v>
      </c>
      <c r="E53" s="14">
        <f>E50-E51</f>
        <v>-18435.791473955003</v>
      </c>
      <c r="F53" s="15">
        <f t="shared" si="1"/>
        <v>-8.6272070382257676E-3</v>
      </c>
      <c r="G53" s="15">
        <f>+(E53-D53)/D53</f>
        <v>0.1730315343824326</v>
      </c>
    </row>
    <row r="54" spans="2:7" ht="15.75" thickBot="1" x14ac:dyDescent="0.3">
      <c r="B54" s="16" t="s">
        <v>17</v>
      </c>
      <c r="C54" s="17">
        <f>+C50/C51</f>
        <v>0.76125940450332386</v>
      </c>
      <c r="D54" s="17">
        <f>+D50/D51</f>
        <v>0.76661088239345343</v>
      </c>
      <c r="E54" s="17">
        <f>+E50/E51</f>
        <v>0.73905386321727318</v>
      </c>
      <c r="F54" s="17"/>
      <c r="G54" s="17"/>
    </row>
  </sheetData>
  <mergeCells count="3">
    <mergeCell ref="F12:G12"/>
    <mergeCell ref="B9:G9"/>
    <mergeCell ref="B12:B13"/>
  </mergeCells>
  <pageMargins left="0.70866141732283472" right="0.70866141732283472" top="0.74803149606299213" bottom="0.35433070866141736" header="0.31496062992125984" footer="0.11811023622047245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20EA-B277-48F6-A669-77C736091B64}">
  <sheetPr>
    <pageSetUpPr fitToPage="1"/>
  </sheetPr>
  <dimension ref="A2:K68"/>
  <sheetViews>
    <sheetView workbookViewId="0">
      <selection activeCell="A56" sqref="A56:K68"/>
    </sheetView>
  </sheetViews>
  <sheetFormatPr baseColWidth="10" defaultRowHeight="15" x14ac:dyDescent="0.25"/>
  <cols>
    <col min="1" max="1" width="31.85546875" customWidth="1"/>
  </cols>
  <sheetData>
    <row r="2" spans="1:11" x14ac:dyDescent="0.25">
      <c r="G2" s="18"/>
    </row>
    <row r="3" spans="1:11" x14ac:dyDescent="0.25">
      <c r="G3" s="18"/>
    </row>
    <row r="4" spans="1:11" x14ac:dyDescent="0.25">
      <c r="G4" s="18"/>
    </row>
    <row r="5" spans="1:11" x14ac:dyDescent="0.25">
      <c r="G5" s="18"/>
    </row>
    <row r="6" spans="1:11" x14ac:dyDescent="0.25">
      <c r="A6" s="19"/>
      <c r="B6" s="19"/>
      <c r="C6" s="19"/>
      <c r="D6" s="19" t="s">
        <v>18</v>
      </c>
      <c r="E6" s="19"/>
      <c r="G6" s="20"/>
      <c r="H6" s="19"/>
      <c r="I6" s="19"/>
      <c r="J6" s="19"/>
      <c r="K6" s="19"/>
    </row>
    <row r="7" spans="1:11" x14ac:dyDescent="0.25">
      <c r="A7" s="19"/>
      <c r="B7" s="19"/>
      <c r="C7" s="19"/>
      <c r="D7" s="19"/>
      <c r="E7" s="19"/>
      <c r="G7" s="20"/>
      <c r="H7" s="19"/>
      <c r="I7" s="19"/>
      <c r="J7" s="19"/>
      <c r="K7" s="19"/>
    </row>
    <row r="8" spans="1:11" ht="15.75" x14ac:dyDescent="0.25">
      <c r="A8" s="142" t="s">
        <v>19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x14ac:dyDescent="0.25">
      <c r="C9" s="21"/>
      <c r="D9" s="21"/>
      <c r="E9" s="21"/>
      <c r="G9" s="18"/>
      <c r="H9" s="21"/>
      <c r="I9" s="21"/>
      <c r="J9" s="21"/>
      <c r="K9" s="21"/>
    </row>
    <row r="10" spans="1:11" ht="15.75" x14ac:dyDescent="0.25">
      <c r="A10" s="149" t="s">
        <v>63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</row>
    <row r="11" spans="1:11" ht="15.75" thickBot="1" x14ac:dyDescent="0.3">
      <c r="A11" s="19"/>
      <c r="B11" s="19"/>
      <c r="C11" s="19"/>
      <c r="D11" s="19"/>
      <c r="E11" s="19"/>
      <c r="F11" s="19"/>
      <c r="G11" s="20"/>
      <c r="H11" s="19"/>
      <c r="I11" s="19"/>
      <c r="J11" s="19"/>
      <c r="K11" s="19"/>
    </row>
    <row r="12" spans="1:11" ht="15.75" thickBot="1" x14ac:dyDescent="0.3">
      <c r="A12" s="22" t="s">
        <v>20</v>
      </c>
      <c r="B12" s="23" t="s">
        <v>21</v>
      </c>
      <c r="C12" s="23"/>
      <c r="D12" s="24"/>
      <c r="E12" s="24"/>
      <c r="F12" s="25"/>
      <c r="G12" s="23" t="s">
        <v>22</v>
      </c>
      <c r="H12" s="23"/>
      <c r="I12" s="24"/>
      <c r="J12" s="24"/>
      <c r="K12" s="26"/>
    </row>
    <row r="13" spans="1:11" x14ac:dyDescent="0.25">
      <c r="A13" s="27"/>
      <c r="B13" s="28" t="s">
        <v>23</v>
      </c>
      <c r="C13" s="28"/>
      <c r="D13" s="21"/>
      <c r="E13" s="29" t="s">
        <v>24</v>
      </c>
      <c r="F13" s="29"/>
      <c r="G13" s="28" t="s">
        <v>23</v>
      </c>
      <c r="H13" s="28"/>
      <c r="I13" s="21"/>
      <c r="J13" s="29" t="s">
        <v>24</v>
      </c>
      <c r="K13" s="29"/>
    </row>
    <row r="14" spans="1:11" ht="15.75" thickBot="1" x14ac:dyDescent="0.3">
      <c r="A14" s="30"/>
      <c r="B14" s="31" t="s">
        <v>64</v>
      </c>
      <c r="C14" s="31" t="s">
        <v>65</v>
      </c>
      <c r="D14" s="31" t="s">
        <v>66</v>
      </c>
      <c r="E14" s="32" t="s">
        <v>3</v>
      </c>
      <c r="F14" s="32" t="s">
        <v>4</v>
      </c>
      <c r="G14" s="31" t="s">
        <v>64</v>
      </c>
      <c r="H14" s="31" t="s">
        <v>65</v>
      </c>
      <c r="I14" s="31" t="s">
        <v>66</v>
      </c>
      <c r="J14" s="32" t="s">
        <v>3</v>
      </c>
      <c r="K14" s="32" t="s">
        <v>4</v>
      </c>
    </row>
    <row r="15" spans="1:11" x14ac:dyDescent="0.25">
      <c r="A15" s="27"/>
      <c r="B15" s="33"/>
      <c r="C15" s="33"/>
      <c r="D15" s="33"/>
      <c r="E15" s="33"/>
      <c r="F15" s="34"/>
      <c r="G15" s="33"/>
      <c r="H15" s="33"/>
      <c r="I15" s="33"/>
      <c r="J15" s="33"/>
      <c r="K15" s="34"/>
    </row>
    <row r="16" spans="1:11" x14ac:dyDescent="0.25">
      <c r="A16" s="35" t="s">
        <v>25</v>
      </c>
      <c r="B16" s="36">
        <f>SUM(B17:B18)</f>
        <v>6046.9099508459994</v>
      </c>
      <c r="C16" s="36">
        <f>SUM(C17:C18)</f>
        <v>7584.0788444760001</v>
      </c>
      <c r="D16" s="36">
        <f>SUM(D17:D18)</f>
        <v>6535.3776494490003</v>
      </c>
      <c r="E16" s="37">
        <f t="shared" ref="E16:F18" si="0">(C16-B16)/B16</f>
        <v>0.25420733996790235</v>
      </c>
      <c r="F16" s="38">
        <f t="shared" si="0"/>
        <v>-0.13827667361222651</v>
      </c>
      <c r="G16" s="36">
        <f>SUM(G17:G18)</f>
        <v>8725.7520934519998</v>
      </c>
      <c r="H16" s="36">
        <f>SUM(H17:H18)</f>
        <v>7711.6975697110001</v>
      </c>
      <c r="I16" s="36">
        <f>SUM(I17:I18)</f>
        <v>7883.3643750459996</v>
      </c>
      <c r="J16" s="37">
        <f t="shared" ref="J16:K18" si="1">(H16-G16)/G16</f>
        <v>-0.11621399655646519</v>
      </c>
      <c r="K16" s="38">
        <f t="shared" si="1"/>
        <v>2.2260572822415906E-2</v>
      </c>
    </row>
    <row r="17" spans="1:11" x14ac:dyDescent="0.25">
      <c r="A17" s="39" t="s">
        <v>26</v>
      </c>
      <c r="B17" s="40">
        <v>5020.4361010249995</v>
      </c>
      <c r="C17" s="40">
        <v>6655.0758158629997</v>
      </c>
      <c r="D17" s="40">
        <v>5549.496829185</v>
      </c>
      <c r="E17" s="41">
        <f t="shared" si="0"/>
        <v>0.32559715569415637</v>
      </c>
      <c r="F17" s="42">
        <f t="shared" si="0"/>
        <v>-0.16612567869516198</v>
      </c>
      <c r="G17" s="40">
        <v>8191.7253634810004</v>
      </c>
      <c r="H17" s="40">
        <v>7276.5941461459997</v>
      </c>
      <c r="I17" s="40">
        <v>7427.9728599339996</v>
      </c>
      <c r="J17" s="41">
        <f t="shared" si="1"/>
        <v>-0.11171409888992223</v>
      </c>
      <c r="K17" s="42">
        <f t="shared" si="1"/>
        <v>2.080351202054833E-2</v>
      </c>
    </row>
    <row r="18" spans="1:11" x14ac:dyDescent="0.25">
      <c r="A18" s="39" t="s">
        <v>27</v>
      </c>
      <c r="B18" s="40">
        <v>1026.4738498209999</v>
      </c>
      <c r="C18" s="40">
        <v>929.00302861299997</v>
      </c>
      <c r="D18" s="40">
        <v>985.88082026400002</v>
      </c>
      <c r="E18" s="41">
        <f t="shared" si="0"/>
        <v>-9.4956945298701245E-2</v>
      </c>
      <c r="F18" s="42">
        <f t="shared" si="0"/>
        <v>6.1224549220166166E-2</v>
      </c>
      <c r="G18" s="40">
        <v>534.02672997100001</v>
      </c>
      <c r="H18" s="40">
        <v>435.10342356500001</v>
      </c>
      <c r="I18" s="40">
        <v>455.39151511199998</v>
      </c>
      <c r="J18" s="41">
        <f t="shared" si="1"/>
        <v>-0.18524036504946478</v>
      </c>
      <c r="K18" s="42">
        <f t="shared" si="1"/>
        <v>4.6628204808802504E-2</v>
      </c>
    </row>
    <row r="19" spans="1:11" x14ac:dyDescent="0.25">
      <c r="A19" s="39"/>
      <c r="B19" s="40"/>
      <c r="C19" s="40"/>
      <c r="D19" s="40"/>
      <c r="E19" s="41"/>
      <c r="F19" s="42"/>
      <c r="G19" s="40"/>
      <c r="H19" s="40"/>
      <c r="I19" s="40"/>
      <c r="J19" s="41"/>
      <c r="K19" s="42"/>
    </row>
    <row r="20" spans="1:11" x14ac:dyDescent="0.25">
      <c r="A20" s="35" t="s">
        <v>28</v>
      </c>
      <c r="B20" s="36">
        <f>SUM(B21:B22)</f>
        <v>2658.955805179</v>
      </c>
      <c r="C20" s="36">
        <f>SUM(C21:C22)</f>
        <v>3290.4835371019999</v>
      </c>
      <c r="D20" s="36">
        <f>SUM(D21:D22)</f>
        <v>2329.8554709720001</v>
      </c>
      <c r="E20" s="37">
        <f>(C20-B20)/B20</f>
        <v>0.23750967605137976</v>
      </c>
      <c r="F20" s="38">
        <f>(D20-C20)/C20</f>
        <v>-0.2919413075003699</v>
      </c>
      <c r="G20" s="36">
        <f>SUM(G21:G22)</f>
        <v>11183.859617038001</v>
      </c>
      <c r="H20" s="36">
        <f>SUM(H21:H22)</f>
        <v>12687.191100117001</v>
      </c>
      <c r="I20" s="36">
        <f>SUM(I21:I22)</f>
        <v>11511.315292109999</v>
      </c>
      <c r="J20" s="37">
        <f>(H20-G20)/G20</f>
        <v>0.13441973831545212</v>
      </c>
      <c r="K20" s="38">
        <f>(I20-H20)/H20</f>
        <v>-9.268212315302464E-2</v>
      </c>
    </row>
    <row r="21" spans="1:11" x14ac:dyDescent="0.25">
      <c r="A21" s="39" t="s">
        <v>26</v>
      </c>
      <c r="B21" s="40">
        <v>2658.955805179</v>
      </c>
      <c r="C21" s="40">
        <v>3290.4835371019999</v>
      </c>
      <c r="D21" s="40">
        <v>2329.8554709720001</v>
      </c>
      <c r="E21" s="41">
        <f>(C21-B21)/B21</f>
        <v>0.23750967605137976</v>
      </c>
      <c r="F21" s="42">
        <f>(D21-C21)/C21</f>
        <v>-0.2919413075003699</v>
      </c>
      <c r="G21" s="40">
        <v>11183.859617038001</v>
      </c>
      <c r="H21" s="40">
        <v>12687.191100117001</v>
      </c>
      <c r="I21" s="40">
        <v>11511.315292109999</v>
      </c>
      <c r="J21" s="41">
        <f>(H21-G21)/G21</f>
        <v>0.13441973831545212</v>
      </c>
      <c r="K21" s="42">
        <f>(I21-H21)/H21</f>
        <v>-9.268212315302464E-2</v>
      </c>
    </row>
    <row r="22" spans="1:11" x14ac:dyDescent="0.25">
      <c r="A22" s="39" t="s">
        <v>27</v>
      </c>
      <c r="B22" s="40">
        <v>0</v>
      </c>
      <c r="C22" s="40">
        <v>0</v>
      </c>
      <c r="D22" s="40">
        <v>0</v>
      </c>
      <c r="E22" s="41"/>
      <c r="F22" s="42"/>
      <c r="G22" s="40">
        <v>0</v>
      </c>
      <c r="H22" s="40">
        <v>0</v>
      </c>
      <c r="I22" s="40">
        <v>0</v>
      </c>
      <c r="J22" s="41"/>
      <c r="K22" s="42"/>
    </row>
    <row r="23" spans="1:11" x14ac:dyDescent="0.25">
      <c r="A23" s="39"/>
      <c r="B23" s="40"/>
      <c r="C23" s="40"/>
      <c r="D23" s="40"/>
      <c r="E23" s="41"/>
      <c r="F23" s="42"/>
      <c r="G23" s="40"/>
      <c r="H23" s="40"/>
      <c r="I23" s="40"/>
      <c r="J23" s="41"/>
      <c r="K23" s="42"/>
    </row>
    <row r="24" spans="1:11" x14ac:dyDescent="0.25">
      <c r="A24" s="35" t="s">
        <v>29</v>
      </c>
      <c r="B24" s="36">
        <f>SUM(B25:B26)</f>
        <v>2267.243082465</v>
      </c>
      <c r="C24" s="36">
        <f>SUM(C25:C26)</f>
        <v>1703.8921533519999</v>
      </c>
      <c r="D24" s="36">
        <f>SUM(D25:D26)</f>
        <v>1863.222801338</v>
      </c>
      <c r="E24" s="37">
        <f>(C24-B24)/B24</f>
        <v>-0.24847398740346435</v>
      </c>
      <c r="F24" s="38">
        <f>(D24-C24)/C24</f>
        <v>9.3509819663501081E-2</v>
      </c>
      <c r="G24" s="36">
        <f>SUM(G25:G26)</f>
        <v>1209.7118556800001</v>
      </c>
      <c r="H24" s="36">
        <f>SUM(H25:H26)</f>
        <v>977.93102563900004</v>
      </c>
      <c r="I24" s="36">
        <f>SUM(I25:I26)</f>
        <v>1160.8634637800001</v>
      </c>
      <c r="J24" s="37">
        <f>(H24-G24)/G24</f>
        <v>-0.19160003181973612</v>
      </c>
      <c r="K24" s="38">
        <f>(I24-H24)/H24</f>
        <v>0.18706067539013629</v>
      </c>
    </row>
    <row r="25" spans="1:11" x14ac:dyDescent="0.25">
      <c r="A25" s="39" t="s">
        <v>26</v>
      </c>
      <c r="B25" s="40">
        <v>2267.243082465</v>
      </c>
      <c r="C25" s="40">
        <v>1703.8921533519999</v>
      </c>
      <c r="D25" s="40">
        <v>1863.222801338</v>
      </c>
      <c r="E25" s="41">
        <f>(C25-B25)/B25</f>
        <v>-0.24847398740346435</v>
      </c>
      <c r="F25" s="42">
        <f>(D25-C25)/C25</f>
        <v>9.3509819663501081E-2</v>
      </c>
      <c r="G25" s="40">
        <v>1209.7118556800001</v>
      </c>
      <c r="H25" s="40">
        <v>977.93102563900004</v>
      </c>
      <c r="I25" s="40">
        <v>1160.8634637800001</v>
      </c>
      <c r="J25" s="41">
        <f>(H25-G25)/G25</f>
        <v>-0.19160003181973612</v>
      </c>
      <c r="K25" s="42">
        <f>(I25-H25)/H25</f>
        <v>0.18706067539013629</v>
      </c>
    </row>
    <row r="26" spans="1:11" x14ac:dyDescent="0.25">
      <c r="A26" s="39" t="s">
        <v>27</v>
      </c>
      <c r="B26" s="40">
        <v>0</v>
      </c>
      <c r="C26" s="40">
        <v>0</v>
      </c>
      <c r="D26" s="40">
        <v>0</v>
      </c>
      <c r="E26" s="41"/>
      <c r="F26" s="42"/>
      <c r="G26" s="40">
        <v>0</v>
      </c>
      <c r="H26" s="40">
        <v>0</v>
      </c>
      <c r="I26" s="40">
        <v>0</v>
      </c>
      <c r="J26" s="41"/>
      <c r="K26" s="42"/>
    </row>
    <row r="27" spans="1:11" x14ac:dyDescent="0.25">
      <c r="A27" s="39"/>
      <c r="B27" s="40"/>
      <c r="C27" s="40"/>
      <c r="D27" s="40"/>
      <c r="E27" s="41"/>
      <c r="F27" s="42"/>
      <c r="G27" s="40"/>
      <c r="H27" s="40"/>
      <c r="I27" s="40"/>
      <c r="J27" s="41"/>
      <c r="K27" s="42"/>
    </row>
    <row r="28" spans="1:11" x14ac:dyDescent="0.25">
      <c r="A28" s="35" t="s">
        <v>30</v>
      </c>
      <c r="B28" s="36">
        <f>SUM(B29:B30)</f>
        <v>9937.2098974109995</v>
      </c>
      <c r="C28" s="36">
        <f>SUM(C29:C30)</f>
        <v>9396.5967857160012</v>
      </c>
      <c r="D28" s="36">
        <f>SUM(D29:D30)</f>
        <v>9309.5833893769995</v>
      </c>
      <c r="E28" s="37">
        <f t="shared" ref="E28:F30" si="2">(C28-B28)/B28</f>
        <v>-5.4402907584335858E-2</v>
      </c>
      <c r="F28" s="38">
        <f t="shared" si="2"/>
        <v>-9.2600968545625915E-3</v>
      </c>
      <c r="G28" s="36">
        <f>SUM(G29:G30)</f>
        <v>7307.8836644110006</v>
      </c>
      <c r="H28" s="36">
        <f>SUM(H29:H30)</f>
        <v>7077.4561473030008</v>
      </c>
      <c r="I28" s="36">
        <f>SUM(I29:I30)</f>
        <v>7225.0247452650001</v>
      </c>
      <c r="J28" s="37">
        <f t="shared" ref="J28:K30" si="3">(H28-G28)/G28</f>
        <v>-3.1531360882244119E-2</v>
      </c>
      <c r="K28" s="38">
        <f t="shared" si="3"/>
        <v>2.0850513926283124E-2</v>
      </c>
    </row>
    <row r="29" spans="1:11" x14ac:dyDescent="0.25">
      <c r="A29" s="39" t="s">
        <v>26</v>
      </c>
      <c r="B29" s="43">
        <f t="shared" ref="B29:D30" si="4">B33+B37</f>
        <v>426.71650214300001</v>
      </c>
      <c r="C29" s="43">
        <f t="shared" si="4"/>
        <v>442.38905275000002</v>
      </c>
      <c r="D29" s="43">
        <f t="shared" si="4"/>
        <v>438.08684169399999</v>
      </c>
      <c r="E29" s="41">
        <f t="shared" si="2"/>
        <v>3.6728250555793748E-2</v>
      </c>
      <c r="F29" s="42">
        <f t="shared" si="2"/>
        <v>-9.7249491804926504E-3</v>
      </c>
      <c r="G29" s="43">
        <f t="shared" ref="G29:I30" si="5">G33+G37</f>
        <v>1311.3220901120001</v>
      </c>
      <c r="H29" s="43">
        <f t="shared" si="5"/>
        <v>1355.4704475610001</v>
      </c>
      <c r="I29" s="43">
        <f t="shared" si="5"/>
        <v>1401.3420440560001</v>
      </c>
      <c r="J29" s="41">
        <f t="shared" si="3"/>
        <v>3.3667058445747182E-2</v>
      </c>
      <c r="K29" s="42">
        <f t="shared" si="3"/>
        <v>3.3841827077484544E-2</v>
      </c>
    </row>
    <row r="30" spans="1:11" x14ac:dyDescent="0.25">
      <c r="A30" s="39" t="s">
        <v>27</v>
      </c>
      <c r="B30" s="43">
        <f t="shared" si="4"/>
        <v>9510.4933952680003</v>
      </c>
      <c r="C30" s="43">
        <f t="shared" si="4"/>
        <v>8954.2077329660005</v>
      </c>
      <c r="D30" s="43">
        <f t="shared" si="4"/>
        <v>8871.4965476830002</v>
      </c>
      <c r="E30" s="41">
        <f t="shared" si="2"/>
        <v>-5.8491777364440715E-2</v>
      </c>
      <c r="F30" s="42">
        <f t="shared" si="2"/>
        <v>-9.2371304921248423E-3</v>
      </c>
      <c r="G30" s="43">
        <f t="shared" si="5"/>
        <v>5996.5615742990003</v>
      </c>
      <c r="H30" s="43">
        <f t="shared" si="5"/>
        <v>5721.9856997420002</v>
      </c>
      <c r="I30" s="43">
        <f t="shared" si="5"/>
        <v>5823.6827012089998</v>
      </c>
      <c r="J30" s="41">
        <f t="shared" si="3"/>
        <v>-4.5788886039929998E-2</v>
      </c>
      <c r="K30" s="42">
        <f t="shared" si="3"/>
        <v>1.777302614922387E-2</v>
      </c>
    </row>
    <row r="31" spans="1:11" x14ac:dyDescent="0.25">
      <c r="A31" s="39"/>
      <c r="B31" s="40"/>
      <c r="C31" s="40"/>
      <c r="D31" s="40"/>
      <c r="E31" s="41"/>
      <c r="F31" s="42"/>
      <c r="G31" s="40"/>
      <c r="H31" s="40"/>
      <c r="I31" s="40"/>
      <c r="J31" s="41"/>
      <c r="K31" s="42"/>
    </row>
    <row r="32" spans="1:11" x14ac:dyDescent="0.25">
      <c r="A32" s="35" t="s">
        <v>31</v>
      </c>
      <c r="B32" s="36">
        <f>SUM(B33:B34)</f>
        <v>8046.0489537430003</v>
      </c>
      <c r="C32" s="36">
        <f>SUM(C33:C34)</f>
        <v>7573.1842401409995</v>
      </c>
      <c r="D32" s="36">
        <f>SUM(D33:D34)</f>
        <v>7561.593589008</v>
      </c>
      <c r="E32" s="37">
        <f t="shared" ref="E32:F34" si="6">(C32-B32)/B32</f>
        <v>-5.8769803206581962E-2</v>
      </c>
      <c r="F32" s="38">
        <f t="shared" si="6"/>
        <v>-1.5304858254423881E-3</v>
      </c>
      <c r="G32" s="36">
        <f>SUM(G33:G34)</f>
        <v>6140.9827992580003</v>
      </c>
      <c r="H32" s="36">
        <f>SUM(H33:H34)</f>
        <v>5968.3675369729999</v>
      </c>
      <c r="I32" s="36">
        <f>SUM(I33:I34)</f>
        <v>6116.2802539939994</v>
      </c>
      <c r="J32" s="37">
        <f t="shared" ref="J32:K34" si="7">(H32-G32)/G32</f>
        <v>-2.8108735674338168E-2</v>
      </c>
      <c r="K32" s="38">
        <f t="shared" si="7"/>
        <v>2.4782776212206419E-2</v>
      </c>
    </row>
    <row r="33" spans="1:11" x14ac:dyDescent="0.25">
      <c r="A33" s="39" t="s">
        <v>26</v>
      </c>
      <c r="B33" s="40">
        <v>367.58025317400001</v>
      </c>
      <c r="C33" s="40">
        <v>393.78996709</v>
      </c>
      <c r="D33" s="40">
        <v>387.25437655499996</v>
      </c>
      <c r="E33" s="41">
        <f t="shared" si="6"/>
        <v>7.1303378485876423E-2</v>
      </c>
      <c r="F33" s="42">
        <f t="shared" si="6"/>
        <v>-1.659664054748846E-2</v>
      </c>
      <c r="G33" s="40">
        <v>1081.8203055670001</v>
      </c>
      <c r="H33" s="40">
        <v>1147.95180729</v>
      </c>
      <c r="I33" s="40">
        <v>1197.361546075</v>
      </c>
      <c r="J33" s="41">
        <f t="shared" si="7"/>
        <v>6.1129839570111692E-2</v>
      </c>
      <c r="K33" s="42">
        <f t="shared" si="7"/>
        <v>4.304164902326589E-2</v>
      </c>
    </row>
    <row r="34" spans="1:11" x14ac:dyDescent="0.25">
      <c r="A34" s="39" t="s">
        <v>27</v>
      </c>
      <c r="B34" s="40">
        <v>7678.4687005690002</v>
      </c>
      <c r="C34" s="40">
        <v>7179.3942730509998</v>
      </c>
      <c r="D34" s="40">
        <v>7174.3392124530001</v>
      </c>
      <c r="E34" s="41">
        <f t="shared" si="6"/>
        <v>-6.4996608956811586E-2</v>
      </c>
      <c r="F34" s="42">
        <f t="shared" si="6"/>
        <v>-7.0410683767218392E-4</v>
      </c>
      <c r="G34" s="40">
        <v>5059.1624936910002</v>
      </c>
      <c r="H34" s="40">
        <v>4820.4157296829999</v>
      </c>
      <c r="I34" s="40">
        <v>4918.9187079189996</v>
      </c>
      <c r="J34" s="41">
        <f t="shared" si="7"/>
        <v>-4.7190965758804576E-2</v>
      </c>
      <c r="K34" s="42">
        <f t="shared" si="7"/>
        <v>2.0434540039657018E-2</v>
      </c>
    </row>
    <row r="35" spans="1:11" x14ac:dyDescent="0.25">
      <c r="A35" s="39"/>
      <c r="B35" s="40"/>
      <c r="C35" s="40"/>
      <c r="D35" s="40"/>
      <c r="E35" s="41"/>
      <c r="F35" s="42"/>
      <c r="G35" s="40"/>
      <c r="H35" s="40"/>
      <c r="I35" s="40"/>
      <c r="J35" s="41"/>
      <c r="K35" s="42"/>
    </row>
    <row r="36" spans="1:11" x14ac:dyDescent="0.25">
      <c r="A36" s="35" t="s">
        <v>32</v>
      </c>
      <c r="B36" s="36">
        <f>SUM(B37:B38)</f>
        <v>1891.1609436680001</v>
      </c>
      <c r="C36" s="36">
        <f>SUM(C37:C38)</f>
        <v>1823.412545575</v>
      </c>
      <c r="D36" s="36">
        <f>SUM(D37:D38)</f>
        <v>1747.989800369</v>
      </c>
      <c r="E36" s="37">
        <f t="shared" ref="E36:F38" si="8">(C36-B36)/B36</f>
        <v>-3.5823708352182203E-2</v>
      </c>
      <c r="F36" s="38">
        <f t="shared" si="8"/>
        <v>-4.1363511175259535E-2</v>
      </c>
      <c r="G36" s="36">
        <f>SUM(G37:G38)</f>
        <v>1166.900865153</v>
      </c>
      <c r="H36" s="36">
        <f>SUM(H37:H38)</f>
        <v>1109.0886103299999</v>
      </c>
      <c r="I36" s="36">
        <f>SUM(I37:I38)</f>
        <v>1108.744491271</v>
      </c>
      <c r="J36" s="37">
        <f t="shared" ref="J36:K38" si="9">(H36-G36)/G36</f>
        <v>-4.9543415854285067E-2</v>
      </c>
      <c r="K36" s="38">
        <f t="shared" si="9"/>
        <v>-3.102719257909723E-4</v>
      </c>
    </row>
    <row r="37" spans="1:11" x14ac:dyDescent="0.25">
      <c r="A37" s="39" t="s">
        <v>26</v>
      </c>
      <c r="B37" s="40">
        <v>59.136248969</v>
      </c>
      <c r="C37" s="40">
        <v>48.59908566</v>
      </c>
      <c r="D37" s="40">
        <v>50.832465139</v>
      </c>
      <c r="E37" s="41">
        <f t="shared" si="8"/>
        <v>-0.17818450599603841</v>
      </c>
      <c r="F37" s="42">
        <f t="shared" si="8"/>
        <v>4.5955174848859491E-2</v>
      </c>
      <c r="G37" s="40">
        <v>229.50178454499999</v>
      </c>
      <c r="H37" s="40">
        <v>207.51864027100001</v>
      </c>
      <c r="I37" s="40">
        <v>203.98049798100001</v>
      </c>
      <c r="J37" s="41">
        <f t="shared" si="9"/>
        <v>-9.5786376204362783E-2</v>
      </c>
      <c r="K37" s="42">
        <f t="shared" si="9"/>
        <v>-1.704975652008664E-2</v>
      </c>
    </row>
    <row r="38" spans="1:11" x14ac:dyDescent="0.25">
      <c r="A38" s="39" t="s">
        <v>27</v>
      </c>
      <c r="B38" s="40">
        <v>1832.0246946990001</v>
      </c>
      <c r="C38" s="40">
        <v>1774.8134599150001</v>
      </c>
      <c r="D38" s="40">
        <v>1697.1573352299999</v>
      </c>
      <c r="E38" s="41">
        <f t="shared" si="8"/>
        <v>-3.1228418999777595E-2</v>
      </c>
      <c r="F38" s="42">
        <f t="shared" si="8"/>
        <v>-4.3754527694825601E-2</v>
      </c>
      <c r="G38" s="40">
        <v>937.39908060800008</v>
      </c>
      <c r="H38" s="40">
        <v>901.56997005899996</v>
      </c>
      <c r="I38" s="40">
        <v>904.76399329000003</v>
      </c>
      <c r="J38" s="41">
        <f t="shared" si="9"/>
        <v>-3.8221832397959302E-2</v>
      </c>
      <c r="K38" s="42">
        <f t="shared" si="9"/>
        <v>3.5427347150782458E-3</v>
      </c>
    </row>
    <row r="39" spans="1:11" x14ac:dyDescent="0.25">
      <c r="A39" s="39"/>
      <c r="B39" s="40"/>
      <c r="C39" s="40"/>
      <c r="D39" s="40"/>
      <c r="E39" s="41"/>
      <c r="F39" s="42"/>
      <c r="G39" s="40"/>
      <c r="H39" s="40"/>
      <c r="I39" s="40"/>
      <c r="J39" s="41"/>
      <c r="K39" s="42"/>
    </row>
    <row r="40" spans="1:11" x14ac:dyDescent="0.25">
      <c r="A40" s="35" t="s">
        <v>33</v>
      </c>
      <c r="B40" s="36">
        <f>SUM(B41:B42)</f>
        <v>23585.004418803997</v>
      </c>
      <c r="C40" s="36">
        <f>SUM(C41:C42)</f>
        <v>23923.688316310003</v>
      </c>
      <c r="D40" s="36">
        <f>SUM(D41:D42)</f>
        <v>25755.954221597996</v>
      </c>
      <c r="E40" s="37">
        <f t="shared" ref="E40:F42" si="10">(C40-B40)/B40</f>
        <v>1.436013712322977E-2</v>
      </c>
      <c r="F40" s="38">
        <f t="shared" si="10"/>
        <v>7.6587935817523753E-2</v>
      </c>
      <c r="G40" s="36">
        <f>SUM(G41:G42)</f>
        <v>25782.923553149998</v>
      </c>
      <c r="H40" s="36">
        <f>SUM(H41:H42)</f>
        <v>26302.894761046002</v>
      </c>
      <c r="I40" s="36">
        <f>SUM(I41:I42)</f>
        <v>29847.516988288997</v>
      </c>
      <c r="J40" s="37">
        <f t="shared" ref="J40:K42" si="11">(H40-G40)/G40</f>
        <v>2.0167271055360085E-2</v>
      </c>
      <c r="K40" s="38">
        <f t="shared" si="11"/>
        <v>0.13476167773337638</v>
      </c>
    </row>
    <row r="41" spans="1:11" x14ac:dyDescent="0.25">
      <c r="A41" s="39" t="s">
        <v>26</v>
      </c>
      <c r="B41" s="43">
        <f t="shared" ref="B41:D42" si="12">B45+B49</f>
        <v>1631.1119052479999</v>
      </c>
      <c r="C41" s="43">
        <f t="shared" si="12"/>
        <v>1869.5493963909998</v>
      </c>
      <c r="D41" s="43">
        <f t="shared" si="12"/>
        <v>2044.191077472</v>
      </c>
      <c r="E41" s="41">
        <f t="shared" si="10"/>
        <v>0.14618095200938844</v>
      </c>
      <c r="F41" s="42">
        <f t="shared" si="10"/>
        <v>9.3413782710491888E-2</v>
      </c>
      <c r="G41" s="43">
        <f t="shared" ref="G41:I42" si="13">G45+G49</f>
        <v>14318.309086185</v>
      </c>
      <c r="H41" s="43">
        <f t="shared" si="13"/>
        <v>15378.638368859001</v>
      </c>
      <c r="I41" s="43">
        <f t="shared" si="13"/>
        <v>17791.798794852999</v>
      </c>
      <c r="J41" s="41">
        <f t="shared" si="11"/>
        <v>7.4054085317732027E-2</v>
      </c>
      <c r="K41" s="42">
        <f t="shared" si="11"/>
        <v>0.15691639065266863</v>
      </c>
    </row>
    <row r="42" spans="1:11" x14ac:dyDescent="0.25">
      <c r="A42" s="39" t="s">
        <v>27</v>
      </c>
      <c r="B42" s="43">
        <f t="shared" si="12"/>
        <v>21953.892513555998</v>
      </c>
      <c r="C42" s="43">
        <f t="shared" si="12"/>
        <v>22054.138919919002</v>
      </c>
      <c r="D42" s="43">
        <f t="shared" si="12"/>
        <v>23711.763144125998</v>
      </c>
      <c r="E42" s="41">
        <f t="shared" si="10"/>
        <v>4.5662247048491953E-3</v>
      </c>
      <c r="F42" s="42">
        <f t="shared" si="10"/>
        <v>7.5161593487100636E-2</v>
      </c>
      <c r="G42" s="43">
        <f t="shared" si="13"/>
        <v>11464.614466964998</v>
      </c>
      <c r="H42" s="43">
        <f t="shared" si="13"/>
        <v>10924.256392186999</v>
      </c>
      <c r="I42" s="43">
        <f t="shared" si="13"/>
        <v>12055.718193436</v>
      </c>
      <c r="J42" s="41">
        <f t="shared" si="11"/>
        <v>-4.7132686086830751E-2</v>
      </c>
      <c r="K42" s="42">
        <f t="shared" si="11"/>
        <v>0.10357334729512753</v>
      </c>
    </row>
    <row r="43" spans="1:11" x14ac:dyDescent="0.25">
      <c r="A43" s="39"/>
      <c r="B43" s="40"/>
      <c r="C43" s="40"/>
      <c r="D43" s="40"/>
      <c r="E43" s="41"/>
      <c r="F43" s="42"/>
      <c r="G43" s="40"/>
      <c r="H43" s="40"/>
      <c r="I43" s="40"/>
      <c r="J43" s="41"/>
      <c r="K43" s="42"/>
    </row>
    <row r="44" spans="1:11" x14ac:dyDescent="0.25">
      <c r="A44" s="35" t="s">
        <v>34</v>
      </c>
      <c r="B44" s="36">
        <f>SUM(B45:B46)</f>
        <v>8955.6832714359989</v>
      </c>
      <c r="C44" s="36">
        <f>SUM(C45:C46)</f>
        <v>9617.6272412359995</v>
      </c>
      <c r="D44" s="36">
        <f>SUM(D45:D46)</f>
        <v>9736.6844463529997</v>
      </c>
      <c r="E44" s="37">
        <f t="shared" ref="E44:F46" si="14">(C44-B44)/B44</f>
        <v>7.3913284976397028E-2</v>
      </c>
      <c r="F44" s="38">
        <f t="shared" si="14"/>
        <v>1.2379062125275266E-2</v>
      </c>
      <c r="G44" s="36">
        <f>SUM(G45:G46)</f>
        <v>16750.687248932998</v>
      </c>
      <c r="H44" s="36">
        <f>SUM(H45:H46)</f>
        <v>17492.020413958999</v>
      </c>
      <c r="I44" s="36">
        <f>SUM(I45:I46)</f>
        <v>19820.060588066</v>
      </c>
      <c r="J44" s="37">
        <f t="shared" ref="J44:K46" si="15">(H44-G44)/G44</f>
        <v>4.4256880569077714E-2</v>
      </c>
      <c r="K44" s="38">
        <f t="shared" si="15"/>
        <v>0.13309155369205819</v>
      </c>
    </row>
    <row r="45" spans="1:11" x14ac:dyDescent="0.25">
      <c r="A45" s="39" t="s">
        <v>26</v>
      </c>
      <c r="B45" s="40">
        <v>1392.0894772659999</v>
      </c>
      <c r="C45" s="40">
        <v>1606.831451586</v>
      </c>
      <c r="D45" s="40">
        <v>1732.552503999</v>
      </c>
      <c r="E45" s="41">
        <f t="shared" si="14"/>
        <v>0.15425874401532255</v>
      </c>
      <c r="F45" s="42">
        <f t="shared" si="14"/>
        <v>7.8241592974116161E-2</v>
      </c>
      <c r="G45" s="40">
        <v>11580.183366391</v>
      </c>
      <c r="H45" s="40">
        <v>12523.121732068001</v>
      </c>
      <c r="I45" s="40">
        <v>14406.456218359001</v>
      </c>
      <c r="J45" s="41">
        <f t="shared" si="15"/>
        <v>8.1426894190093482E-2</v>
      </c>
      <c r="K45" s="42">
        <f t="shared" si="15"/>
        <v>0.15038857934825778</v>
      </c>
    </row>
    <row r="46" spans="1:11" x14ac:dyDescent="0.25">
      <c r="A46" s="39" t="s">
        <v>27</v>
      </c>
      <c r="B46" s="40">
        <v>7563.5937941699995</v>
      </c>
      <c r="C46" s="40">
        <v>8010.7957896500002</v>
      </c>
      <c r="D46" s="40">
        <v>8004.1319423539999</v>
      </c>
      <c r="E46" s="41">
        <f t="shared" si="14"/>
        <v>5.9125596594664168E-2</v>
      </c>
      <c r="F46" s="42">
        <f t="shared" si="14"/>
        <v>-8.318583410414789E-4</v>
      </c>
      <c r="G46" s="40">
        <v>5170.5038825419997</v>
      </c>
      <c r="H46" s="40">
        <v>4968.8986818909998</v>
      </c>
      <c r="I46" s="40">
        <v>5413.6043697069999</v>
      </c>
      <c r="J46" s="41">
        <f t="shared" si="15"/>
        <v>-3.8991403010393597E-2</v>
      </c>
      <c r="K46" s="42">
        <f t="shared" si="15"/>
        <v>8.9497837707320643E-2</v>
      </c>
    </row>
    <row r="47" spans="1:11" x14ac:dyDescent="0.25">
      <c r="A47" s="39"/>
      <c r="B47" s="40"/>
      <c r="C47" s="40"/>
      <c r="D47" s="40"/>
      <c r="E47" s="41"/>
      <c r="F47" s="42"/>
      <c r="G47" s="40"/>
      <c r="H47" s="40"/>
      <c r="I47" s="40"/>
      <c r="J47" s="41"/>
      <c r="K47" s="42"/>
    </row>
    <row r="48" spans="1:11" x14ac:dyDescent="0.25">
      <c r="A48" s="35" t="s">
        <v>35</v>
      </c>
      <c r="B48" s="36">
        <f>SUM(B49:B50)</f>
        <v>14629.321147367998</v>
      </c>
      <c r="C48" s="36">
        <f>SUM(C49:C50)</f>
        <v>14306.061075074</v>
      </c>
      <c r="D48" s="36">
        <f>SUM(D49:D50)</f>
        <v>16019.269775244999</v>
      </c>
      <c r="E48" s="37">
        <f t="shared" ref="E48:F50" si="16">(C48-B48)/B48</f>
        <v>-2.2096724040551761E-2</v>
      </c>
      <c r="F48" s="38">
        <f t="shared" si="16"/>
        <v>0.11975404628713547</v>
      </c>
      <c r="G48" s="36">
        <f>SUM(G49:G50)</f>
        <v>9032.236304217</v>
      </c>
      <c r="H48" s="36">
        <f>SUM(H49:H50)</f>
        <v>8810.8743470869995</v>
      </c>
      <c r="I48" s="36">
        <f>SUM(I49:I50)</f>
        <v>10027.456400223</v>
      </c>
      <c r="J48" s="37">
        <f t="shared" ref="J48:K50" si="17">(H48-G48)/G48</f>
        <v>-2.4507990012025076E-2</v>
      </c>
      <c r="K48" s="38">
        <f t="shared" si="17"/>
        <v>0.13807733548466955</v>
      </c>
    </row>
    <row r="49" spans="1:11" x14ac:dyDescent="0.25">
      <c r="A49" s="39" t="s">
        <v>26</v>
      </c>
      <c r="B49" s="40">
        <v>239.02242798200001</v>
      </c>
      <c r="C49" s="40">
        <v>262.717944805</v>
      </c>
      <c r="D49" s="40">
        <v>311.63857347300001</v>
      </c>
      <c r="E49" s="41">
        <f t="shared" si="16"/>
        <v>9.9135118921913151E-2</v>
      </c>
      <c r="F49" s="42">
        <f t="shared" si="16"/>
        <v>0.18620969612224583</v>
      </c>
      <c r="G49" s="40">
        <v>2738.1257197939999</v>
      </c>
      <c r="H49" s="40">
        <v>2855.5166367910001</v>
      </c>
      <c r="I49" s="40">
        <v>3385.3425764940002</v>
      </c>
      <c r="J49" s="41">
        <f t="shared" si="17"/>
        <v>4.2872727190127705E-2</v>
      </c>
      <c r="K49" s="42">
        <f t="shared" si="17"/>
        <v>0.18554468668703433</v>
      </c>
    </row>
    <row r="50" spans="1:11" x14ac:dyDescent="0.25">
      <c r="A50" s="39" t="s">
        <v>27</v>
      </c>
      <c r="B50" s="40">
        <v>14390.298719385999</v>
      </c>
      <c r="C50" s="40">
        <v>14043.343130269001</v>
      </c>
      <c r="D50" s="40">
        <v>15707.631201771999</v>
      </c>
      <c r="E50" s="41">
        <f t="shared" si="16"/>
        <v>-2.4110381298033418E-2</v>
      </c>
      <c r="F50" s="42">
        <f t="shared" si="16"/>
        <v>0.11851081726514213</v>
      </c>
      <c r="G50" s="40">
        <v>6294.1105844229996</v>
      </c>
      <c r="H50" s="40">
        <v>5955.3577102959998</v>
      </c>
      <c r="I50" s="40">
        <v>6642.1138237289997</v>
      </c>
      <c r="J50" s="41">
        <f t="shared" si="17"/>
        <v>-5.3820610487105749E-2</v>
      </c>
      <c r="K50" s="42">
        <f t="shared" si="17"/>
        <v>0.11531735738487923</v>
      </c>
    </row>
    <row r="51" spans="1:11" x14ac:dyDescent="0.25">
      <c r="A51" s="39"/>
      <c r="B51" s="40"/>
      <c r="C51" s="40"/>
      <c r="D51" s="40"/>
      <c r="E51" s="41"/>
      <c r="F51" s="42"/>
      <c r="G51" s="40"/>
      <c r="H51" s="40"/>
      <c r="I51" s="40"/>
      <c r="J51" s="41"/>
      <c r="K51" s="42"/>
    </row>
    <row r="52" spans="1:11" x14ac:dyDescent="0.25">
      <c r="A52" s="35" t="s">
        <v>36</v>
      </c>
      <c r="B52" s="36">
        <f>SUM(B53:B54)</f>
        <v>6054.7166524049999</v>
      </c>
      <c r="C52" s="36">
        <f>SUM(C53:C54)</f>
        <v>5724.6453059979995</v>
      </c>
      <c r="D52" s="36">
        <f>SUM(D53:D54)</f>
        <v>6420.0115423409998</v>
      </c>
      <c r="E52" s="37">
        <f t="shared" ref="E52:F54" si="18">(C52-B52)/B52</f>
        <v>-5.4514746990826146E-2</v>
      </c>
      <c r="F52" s="38">
        <f t="shared" si="18"/>
        <v>0.12146887696508114</v>
      </c>
      <c r="G52" s="36">
        <f>SUM(G53:G54)</f>
        <v>12193.042048125</v>
      </c>
      <c r="H52" s="36">
        <f>SUM(H53:H54)</f>
        <v>12582.579103075001</v>
      </c>
      <c r="I52" s="36">
        <f>SUM(I53:I54)</f>
        <v>13021.711684540001</v>
      </c>
      <c r="J52" s="37">
        <f t="shared" ref="J52:K54" si="19">(H52-G52)/G52</f>
        <v>3.1947487215456774E-2</v>
      </c>
      <c r="K52" s="38">
        <f t="shared" si="19"/>
        <v>3.4900045361740122E-2</v>
      </c>
    </row>
    <row r="53" spans="1:11" x14ac:dyDescent="0.25">
      <c r="A53" s="39" t="s">
        <v>26</v>
      </c>
      <c r="B53" s="40">
        <v>2183.6096986719999</v>
      </c>
      <c r="C53" s="40">
        <v>1874.147313988</v>
      </c>
      <c r="D53" s="40">
        <v>1888.2120055539999</v>
      </c>
      <c r="E53" s="41">
        <f t="shared" si="18"/>
        <v>-0.14172055787817983</v>
      </c>
      <c r="F53" s="42">
        <f t="shared" si="18"/>
        <v>7.5045816628318794E-3</v>
      </c>
      <c r="G53" s="40">
        <v>8455.7558062349999</v>
      </c>
      <c r="H53" s="40">
        <v>8783.5616675199999</v>
      </c>
      <c r="I53" s="40">
        <v>9216.1188818970004</v>
      </c>
      <c r="J53" s="41">
        <f t="shared" si="19"/>
        <v>3.8767186375378362E-2</v>
      </c>
      <c r="K53" s="42">
        <f t="shared" si="19"/>
        <v>4.9246220468459591E-2</v>
      </c>
    </row>
    <row r="54" spans="1:11" x14ac:dyDescent="0.25">
      <c r="A54" s="39" t="s">
        <v>27</v>
      </c>
      <c r="B54" s="40">
        <v>3871.106953733</v>
      </c>
      <c r="C54" s="40">
        <v>3850.49799201</v>
      </c>
      <c r="D54" s="40">
        <v>4531.7995367869999</v>
      </c>
      <c r="E54" s="41">
        <f t="shared" si="18"/>
        <v>-5.3237903187165325E-3</v>
      </c>
      <c r="F54" s="42">
        <f t="shared" si="18"/>
        <v>0.17693855345223888</v>
      </c>
      <c r="G54" s="40">
        <v>3737.2862418899999</v>
      </c>
      <c r="H54" s="40">
        <v>3799.0174355549998</v>
      </c>
      <c r="I54" s="40">
        <v>3805.5928026430001</v>
      </c>
      <c r="J54" s="41">
        <f t="shared" si="19"/>
        <v>1.6517652025974199E-2</v>
      </c>
      <c r="K54" s="42">
        <f t="shared" si="19"/>
        <v>1.7308072941338713E-3</v>
      </c>
    </row>
    <row r="55" spans="1:11" x14ac:dyDescent="0.25">
      <c r="A55" s="35"/>
      <c r="B55" s="36"/>
      <c r="C55" s="36"/>
      <c r="D55" s="36"/>
      <c r="E55" s="37"/>
      <c r="F55" s="38"/>
      <c r="G55" s="36"/>
      <c r="H55" s="36"/>
      <c r="I55" s="36"/>
      <c r="J55" s="37"/>
      <c r="K55" s="44"/>
    </row>
    <row r="56" spans="1:11" x14ac:dyDescent="0.25">
      <c r="A56" s="35" t="s">
        <v>37</v>
      </c>
      <c r="B56" s="36">
        <f t="shared" ref="B56:D58" si="20">B52+B40+B28+B24+B20+B16</f>
        <v>50550.039807109999</v>
      </c>
      <c r="C56" s="36">
        <f t="shared" si="20"/>
        <v>51623.384942953999</v>
      </c>
      <c r="D56" s="36">
        <f t="shared" si="20"/>
        <v>52214.005075074994</v>
      </c>
      <c r="E56" s="37">
        <f t="shared" ref="E56:F58" si="21">(C56-B56)/B56</f>
        <v>2.1233319299840212E-2</v>
      </c>
      <c r="F56" s="38">
        <f t="shared" si="21"/>
        <v>1.1440941596016137E-2</v>
      </c>
      <c r="G56" s="36">
        <f t="shared" ref="G56:I58" si="22">G52+G40+G28+G24+G20+G16</f>
        <v>66403.172831855991</v>
      </c>
      <c r="H56" s="36">
        <f t="shared" si="22"/>
        <v>67339.749706891002</v>
      </c>
      <c r="I56" s="36">
        <f t="shared" si="22"/>
        <v>70649.796549029998</v>
      </c>
      <c r="J56" s="37">
        <f t="shared" ref="J56:K58" si="23">(H56-G56)/G56</f>
        <v>1.41043994600466E-2</v>
      </c>
      <c r="K56" s="38">
        <f t="shared" si="23"/>
        <v>4.9154427459956428E-2</v>
      </c>
    </row>
    <row r="57" spans="1:11" x14ac:dyDescent="0.25">
      <c r="A57" s="45" t="s">
        <v>26</v>
      </c>
      <c r="B57" s="40">
        <f t="shared" si="20"/>
        <v>14188.073094731999</v>
      </c>
      <c r="C57" s="40">
        <f t="shared" si="20"/>
        <v>15835.537269446</v>
      </c>
      <c r="D57" s="40">
        <f t="shared" si="20"/>
        <v>14113.065026214999</v>
      </c>
      <c r="E57" s="41">
        <f t="shared" si="21"/>
        <v>0.1161161324525246</v>
      </c>
      <c r="F57" s="42">
        <f t="shared" si="21"/>
        <v>-0.10877257992088707</v>
      </c>
      <c r="G57" s="40">
        <f t="shared" si="22"/>
        <v>44670.683818731006</v>
      </c>
      <c r="H57" s="40">
        <f t="shared" si="22"/>
        <v>46459.386755842002</v>
      </c>
      <c r="I57" s="40">
        <f t="shared" si="22"/>
        <v>48509.411336630001</v>
      </c>
      <c r="J57" s="41">
        <f t="shared" si="23"/>
        <v>4.0041986918520595E-2</v>
      </c>
      <c r="K57" s="42">
        <f t="shared" si="23"/>
        <v>4.41250891141007E-2</v>
      </c>
    </row>
    <row r="58" spans="1:11" x14ac:dyDescent="0.25">
      <c r="A58" s="45" t="s">
        <v>27</v>
      </c>
      <c r="B58" s="40">
        <f t="shared" si="20"/>
        <v>36361.966712378002</v>
      </c>
      <c r="C58" s="40">
        <f t="shared" si="20"/>
        <v>35787.847673508004</v>
      </c>
      <c r="D58" s="40">
        <f t="shared" si="20"/>
        <v>38100.94004886</v>
      </c>
      <c r="E58" s="41">
        <f>(C58-B58)/B58</f>
        <v>-1.5788998527259575E-2</v>
      </c>
      <c r="F58" s="42">
        <f t="shared" si="21"/>
        <v>6.4633458721918779E-2</v>
      </c>
      <c r="G58" s="40">
        <f t="shared" si="22"/>
        <v>21732.489013124999</v>
      </c>
      <c r="H58" s="40">
        <f t="shared" si="22"/>
        <v>20880.362951048999</v>
      </c>
      <c r="I58" s="40">
        <f t="shared" si="22"/>
        <v>22140.385212399997</v>
      </c>
      <c r="J58" s="41">
        <f>(H58-G58)/G58</f>
        <v>-3.9209777654155127E-2</v>
      </c>
      <c r="K58" s="42">
        <f t="shared" si="23"/>
        <v>6.0344844785741432E-2</v>
      </c>
    </row>
    <row r="59" spans="1:11" ht="15.75" thickBot="1" x14ac:dyDescent="0.3">
      <c r="A59" s="46"/>
      <c r="B59" s="47"/>
      <c r="C59" s="47"/>
      <c r="D59" s="47"/>
      <c r="E59" s="47"/>
      <c r="F59" s="48"/>
      <c r="G59" s="47"/>
      <c r="H59" s="47"/>
      <c r="I59" s="47"/>
      <c r="J59" s="47"/>
      <c r="K59" s="48"/>
    </row>
    <row r="60" spans="1:11" ht="15.75" thickBot="1" x14ac:dyDescent="0.3">
      <c r="A60" s="49"/>
      <c r="B60" s="50"/>
      <c r="C60" s="47"/>
      <c r="D60" s="47"/>
      <c r="E60" s="47"/>
      <c r="F60" s="50"/>
      <c r="G60" s="50"/>
      <c r="H60" s="50"/>
      <c r="I60" s="50"/>
      <c r="J60" s="50"/>
      <c r="K60" s="50"/>
    </row>
    <row r="61" spans="1:11" ht="15.75" thickBot="1" x14ac:dyDescent="0.3">
      <c r="A61" s="49"/>
      <c r="B61" s="51"/>
      <c r="C61" s="115" t="s">
        <v>64</v>
      </c>
      <c r="D61" s="115" t="s">
        <v>65</v>
      </c>
      <c r="E61" s="115" t="s">
        <v>66</v>
      </c>
      <c r="G61" s="116"/>
      <c r="H61" s="116"/>
      <c r="I61" s="116"/>
      <c r="J61" s="116"/>
      <c r="K61" s="52"/>
    </row>
    <row r="62" spans="1:11" x14ac:dyDescent="0.25">
      <c r="A62" s="53" t="s">
        <v>38</v>
      </c>
      <c r="B62" s="54"/>
      <c r="C62" s="55">
        <f>B56-G56</f>
        <v>-15853.133024745992</v>
      </c>
      <c r="D62" s="55">
        <f>C56-H56</f>
        <v>-15716.364763937003</v>
      </c>
      <c r="E62" s="56">
        <f>D56-I56</f>
        <v>-18435.791473955003</v>
      </c>
      <c r="G62" s="116"/>
      <c r="H62" s="116"/>
      <c r="I62" s="116"/>
      <c r="J62" s="116"/>
      <c r="K62" s="92"/>
    </row>
    <row r="63" spans="1:11" x14ac:dyDescent="0.25">
      <c r="A63" s="45" t="s">
        <v>26</v>
      </c>
      <c r="B63" s="52"/>
      <c r="C63" s="117">
        <f>B57-G57</f>
        <v>-30482.610723999009</v>
      </c>
      <c r="D63" s="57">
        <f t="shared" ref="C63:E64" si="24">C57-H57</f>
        <v>-30623.849486396</v>
      </c>
      <c r="E63" s="58">
        <f t="shared" si="24"/>
        <v>-34396.346310415</v>
      </c>
      <c r="G63" s="116"/>
      <c r="H63" s="116"/>
      <c r="I63" s="116"/>
      <c r="J63" s="116"/>
      <c r="K63" s="92"/>
    </row>
    <row r="64" spans="1:11" x14ac:dyDescent="0.25">
      <c r="A64" s="45" t="s">
        <v>27</v>
      </c>
      <c r="B64" s="52"/>
      <c r="C64" s="57">
        <f t="shared" si="24"/>
        <v>14629.477699253002</v>
      </c>
      <c r="D64" s="57">
        <f t="shared" si="24"/>
        <v>14907.484722459005</v>
      </c>
      <c r="E64" s="58">
        <f t="shared" si="24"/>
        <v>15960.554836460004</v>
      </c>
      <c r="G64" s="116"/>
      <c r="H64" s="116"/>
      <c r="I64" s="116"/>
      <c r="J64" s="116"/>
      <c r="K64" s="92"/>
    </row>
    <row r="65" spans="1:11" x14ac:dyDescent="0.25">
      <c r="A65" s="45"/>
      <c r="B65" s="52"/>
      <c r="C65" s="57"/>
      <c r="D65" s="57"/>
      <c r="E65" s="58"/>
      <c r="G65" s="116"/>
      <c r="H65" s="116"/>
      <c r="I65" s="116"/>
      <c r="J65" s="116"/>
      <c r="K65" s="92"/>
    </row>
    <row r="66" spans="1:11" x14ac:dyDescent="0.25">
      <c r="A66" s="35" t="s">
        <v>39</v>
      </c>
      <c r="B66" s="52"/>
      <c r="C66" s="59">
        <f>B56/G56</f>
        <v>0.76125940450332408</v>
      </c>
      <c r="D66" s="59">
        <f t="shared" ref="C66:E68" si="25">C56/H56</f>
        <v>0.76661088239345332</v>
      </c>
      <c r="E66" s="60">
        <f t="shared" si="25"/>
        <v>0.73905386321727318</v>
      </c>
      <c r="G66" s="116"/>
      <c r="H66" s="116"/>
      <c r="I66" s="116"/>
      <c r="J66" s="116"/>
      <c r="K66" s="92"/>
    </row>
    <row r="67" spans="1:11" x14ac:dyDescent="0.25">
      <c r="A67" s="45" t="s">
        <v>26</v>
      </c>
      <c r="B67" s="52"/>
      <c r="C67" s="59">
        <f t="shared" si="25"/>
        <v>0.3176148624074287</v>
      </c>
      <c r="D67" s="59">
        <f t="shared" si="25"/>
        <v>0.34084688531655599</v>
      </c>
      <c r="E67" s="60">
        <f t="shared" si="25"/>
        <v>0.29093457614395057</v>
      </c>
      <c r="G67" s="116"/>
      <c r="H67" s="116"/>
      <c r="I67" s="116"/>
      <c r="J67" s="116"/>
      <c r="K67" s="92"/>
    </row>
    <row r="68" spans="1:11" ht="15.75" thickBot="1" x14ac:dyDescent="0.3">
      <c r="A68" s="61" t="s">
        <v>27</v>
      </c>
      <c r="B68" s="62"/>
      <c r="C68" s="63">
        <f t="shared" si="25"/>
        <v>1.6731616286757469</v>
      </c>
      <c r="D68" s="63">
        <f t="shared" si="25"/>
        <v>1.7139475859403142</v>
      </c>
      <c r="E68" s="64">
        <f t="shared" si="25"/>
        <v>1.7208797264973104</v>
      </c>
      <c r="G68" s="116"/>
      <c r="H68" s="116"/>
      <c r="I68" s="116"/>
      <c r="J68" s="116"/>
      <c r="K68" s="92"/>
    </row>
  </sheetData>
  <mergeCells count="2">
    <mergeCell ref="A8:K8"/>
    <mergeCell ref="A10:K10"/>
  </mergeCells>
  <pageMargins left="0.11811023622047245" right="0.31496062992125984" top="0.35433070866141736" bottom="0.35433070866141736" header="0" footer="0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4FC50-02D2-4FF3-9E6F-C8FB84BF6CFF}">
  <sheetPr>
    <pageSetUpPr fitToPage="1"/>
  </sheetPr>
  <dimension ref="A2:L57"/>
  <sheetViews>
    <sheetView workbookViewId="0">
      <selection activeCell="A8" sqref="A8:K8"/>
    </sheetView>
  </sheetViews>
  <sheetFormatPr baseColWidth="10" defaultRowHeight="15" x14ac:dyDescent="0.25"/>
  <cols>
    <col min="1" max="1" width="37.28515625" customWidth="1"/>
  </cols>
  <sheetData>
    <row r="2" spans="1:11" x14ac:dyDescent="0.25">
      <c r="A2" s="65"/>
    </row>
    <row r="3" spans="1:11" x14ac:dyDescent="0.25">
      <c r="A3" s="65"/>
    </row>
    <row r="4" spans="1:11" x14ac:dyDescent="0.25">
      <c r="A4" s="65"/>
    </row>
    <row r="5" spans="1:11" x14ac:dyDescent="0.25">
      <c r="A5" s="65"/>
    </row>
    <row r="6" spans="1:11" x14ac:dyDescent="0.25">
      <c r="A6" s="65"/>
    </row>
    <row r="7" spans="1:11" ht="18.75" customHeight="1" x14ac:dyDescent="0.25">
      <c r="A7" s="65"/>
    </row>
    <row r="8" spans="1:11" ht="19.5" customHeight="1" x14ac:dyDescent="0.25">
      <c r="A8" s="150" t="s">
        <v>40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1" ht="21" customHeight="1" x14ac:dyDescent="0.3">
      <c r="A9" s="151" t="s">
        <v>67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6.5" thickBot="1" x14ac:dyDescent="0.3">
      <c r="A10" s="66"/>
      <c r="B10" s="67"/>
      <c r="C10" s="68"/>
      <c r="D10" s="69"/>
      <c r="E10" s="69"/>
      <c r="F10" s="70"/>
      <c r="G10" s="71"/>
      <c r="H10" s="68"/>
      <c r="I10" s="68"/>
      <c r="J10" s="68"/>
      <c r="K10" s="68"/>
    </row>
    <row r="11" spans="1:11" ht="15.75" thickBot="1" x14ac:dyDescent="0.3">
      <c r="A11" s="72" t="s">
        <v>20</v>
      </c>
      <c r="B11" s="73" t="s">
        <v>21</v>
      </c>
      <c r="C11" s="73"/>
      <c r="D11" s="73"/>
      <c r="E11" s="74"/>
      <c r="F11" s="75"/>
      <c r="G11" s="73" t="s">
        <v>22</v>
      </c>
      <c r="H11" s="73"/>
      <c r="I11" s="73"/>
      <c r="J11" s="74"/>
      <c r="K11" s="76"/>
    </row>
    <row r="12" spans="1:11" x14ac:dyDescent="0.25">
      <c r="A12" s="118"/>
      <c r="B12" s="119"/>
      <c r="C12" s="77" t="s">
        <v>23</v>
      </c>
      <c r="D12" s="78"/>
      <c r="E12" s="77" t="s">
        <v>41</v>
      </c>
      <c r="F12" s="79"/>
      <c r="G12" s="49"/>
      <c r="H12" s="77" t="s">
        <v>23</v>
      </c>
      <c r="I12" s="78"/>
      <c r="J12" s="77" t="s">
        <v>41</v>
      </c>
      <c r="K12" s="79"/>
    </row>
    <row r="13" spans="1:11" ht="15.75" thickBot="1" x14ac:dyDescent="0.3">
      <c r="A13" s="120"/>
      <c r="B13" s="121" t="s">
        <v>68</v>
      </c>
      <c r="C13" s="121" t="s">
        <v>69</v>
      </c>
      <c r="D13" s="121" t="s">
        <v>70</v>
      </c>
      <c r="E13" s="80" t="s">
        <v>42</v>
      </c>
      <c r="F13" s="80" t="s">
        <v>43</v>
      </c>
      <c r="G13" s="121" t="s">
        <v>68</v>
      </c>
      <c r="H13" s="121" t="s">
        <v>69</v>
      </c>
      <c r="I13" s="121" t="s">
        <v>70</v>
      </c>
      <c r="J13" s="80" t="s">
        <v>42</v>
      </c>
      <c r="K13" s="80" t="s">
        <v>43</v>
      </c>
    </row>
    <row r="14" spans="1:11" x14ac:dyDescent="0.25">
      <c r="A14" s="122"/>
      <c r="B14" s="123"/>
      <c r="C14" s="123"/>
      <c r="D14" s="123"/>
      <c r="E14" s="123"/>
      <c r="F14" s="124"/>
      <c r="G14" s="123"/>
      <c r="H14" s="123"/>
      <c r="I14" s="123"/>
      <c r="J14" s="123"/>
      <c r="K14" s="124"/>
    </row>
    <row r="15" spans="1:11" ht="24" customHeight="1" x14ac:dyDescent="0.25">
      <c r="A15" s="81"/>
      <c r="B15" s="33"/>
      <c r="C15" s="33"/>
      <c r="D15" s="33"/>
      <c r="E15" s="33"/>
      <c r="F15" s="34"/>
      <c r="G15" s="33"/>
      <c r="H15" s="33"/>
      <c r="I15" s="33"/>
      <c r="J15" s="33"/>
      <c r="K15" s="34"/>
    </row>
    <row r="16" spans="1:11" ht="24" customHeight="1" x14ac:dyDescent="0.25">
      <c r="A16" s="35" t="s">
        <v>44</v>
      </c>
      <c r="B16" s="117">
        <f>SUM(B17:B18)</f>
        <v>3890.097330437</v>
      </c>
      <c r="C16" s="117">
        <f>SUM(C17:C18)</f>
        <v>5399.3540982739996</v>
      </c>
      <c r="D16" s="117">
        <f>SUM(D17:D18)</f>
        <v>4251.9898953940001</v>
      </c>
      <c r="E16" s="125">
        <f t="shared" ref="E16:F18" si="0">(C16-B16)/B16</f>
        <v>0.38797403757181959</v>
      </c>
      <c r="F16" s="126">
        <f t="shared" si="0"/>
        <v>-0.21250026984649426</v>
      </c>
      <c r="G16" s="117">
        <f>SUM(G17:G18)</f>
        <v>5095.2107881190004</v>
      </c>
      <c r="H16" s="117">
        <f>SUM(H17:H18)</f>
        <v>3965.2210600509998</v>
      </c>
      <c r="I16" s="117">
        <f>SUM(I17:I18)</f>
        <v>3350.9658033670003</v>
      </c>
      <c r="J16" s="125">
        <f t="shared" ref="J16:K18" si="1">(H16-G16)/G16</f>
        <v>-0.22177487351512676</v>
      </c>
      <c r="K16" s="126">
        <f t="shared" si="1"/>
        <v>-0.15491072184411808</v>
      </c>
    </row>
    <row r="17" spans="1:11" ht="24" customHeight="1" x14ac:dyDescent="0.25">
      <c r="A17" s="45" t="s">
        <v>26</v>
      </c>
      <c r="B17" s="43">
        <v>3830.7859890650002</v>
      </c>
      <c r="C17" s="43">
        <v>5351.6968445929997</v>
      </c>
      <c r="D17" s="43">
        <v>4185.8484953440002</v>
      </c>
      <c r="E17" s="127">
        <f t="shared" si="0"/>
        <v>0.39702318528611308</v>
      </c>
      <c r="F17" s="126">
        <f t="shared" si="0"/>
        <v>-0.21784648553605862</v>
      </c>
      <c r="G17" s="43">
        <v>4890.7835146560001</v>
      </c>
      <c r="H17" s="43">
        <v>3777.4865817179998</v>
      </c>
      <c r="I17" s="43">
        <v>3202.4102522170001</v>
      </c>
      <c r="J17" s="127">
        <f t="shared" si="1"/>
        <v>-0.22763161149984074</v>
      </c>
      <c r="K17" s="128">
        <f t="shared" si="1"/>
        <v>-0.15223782191158841</v>
      </c>
    </row>
    <row r="18" spans="1:11" ht="15" customHeight="1" x14ac:dyDescent="0.25">
      <c r="A18" s="45" t="s">
        <v>27</v>
      </c>
      <c r="B18" s="43">
        <v>59.311341372000001</v>
      </c>
      <c r="C18" s="43">
        <v>47.657253681</v>
      </c>
      <c r="D18" s="43">
        <v>66.141400050000001</v>
      </c>
      <c r="E18" s="127">
        <f t="shared" si="0"/>
        <v>-0.19649003751079758</v>
      </c>
      <c r="F18" s="126">
        <f t="shared" si="0"/>
        <v>0.38785588638250179</v>
      </c>
      <c r="G18" s="43">
        <v>204.42727346300001</v>
      </c>
      <c r="H18" s="43">
        <v>187.734478333</v>
      </c>
      <c r="I18" s="43">
        <v>148.55555114999999</v>
      </c>
      <c r="J18" s="127">
        <f t="shared" si="1"/>
        <v>-8.1656399594945889E-2</v>
      </c>
      <c r="K18" s="128">
        <f t="shared" si="1"/>
        <v>-0.20869329667566522</v>
      </c>
    </row>
    <row r="19" spans="1:11" ht="24" customHeight="1" x14ac:dyDescent="0.25">
      <c r="A19" s="81"/>
      <c r="B19" s="117"/>
      <c r="C19" s="117"/>
      <c r="D19" s="117"/>
      <c r="E19" s="129"/>
      <c r="F19" s="130"/>
      <c r="G19" s="117"/>
      <c r="H19" s="117"/>
      <c r="I19" s="117"/>
      <c r="J19" s="129"/>
      <c r="K19" s="131"/>
    </row>
    <row r="20" spans="1:11" ht="24" customHeight="1" x14ac:dyDescent="0.25">
      <c r="A20" s="35" t="s">
        <v>45</v>
      </c>
      <c r="B20" s="117">
        <f>SUM(B21:B22)</f>
        <v>2658.955805179</v>
      </c>
      <c r="C20" s="117">
        <f>SUM(C21:C22)</f>
        <v>3290.4835371019999</v>
      </c>
      <c r="D20" s="117">
        <f>SUM(D21:D22)</f>
        <v>2329.8554709720001</v>
      </c>
      <c r="E20" s="125">
        <f>(C20-B20)/B20</f>
        <v>0.23750967605137976</v>
      </c>
      <c r="F20" s="126">
        <f>(D20-C20)/C20</f>
        <v>-0.2919413075003699</v>
      </c>
      <c r="G20" s="117">
        <f>SUM(G21:G22)</f>
        <v>11183.859617038001</v>
      </c>
      <c r="H20" s="117">
        <f>SUM(H21:H22)</f>
        <v>12687.191100117001</v>
      </c>
      <c r="I20" s="117">
        <f>SUM(I21:I22)</f>
        <v>11511.315292109999</v>
      </c>
      <c r="J20" s="125">
        <f>(H20-G20)/G20</f>
        <v>0.13441973831545212</v>
      </c>
      <c r="K20" s="126">
        <f>(I20-H20)/H20</f>
        <v>-9.268212315302464E-2</v>
      </c>
    </row>
    <row r="21" spans="1:11" ht="24" customHeight="1" x14ac:dyDescent="0.25">
      <c r="A21" s="45" t="s">
        <v>26</v>
      </c>
      <c r="B21" s="43">
        <v>2658.955805179</v>
      </c>
      <c r="C21" s="43">
        <v>3290.4835371019999</v>
      </c>
      <c r="D21" s="43">
        <v>2329.8554709720001</v>
      </c>
      <c r="E21" s="127">
        <f>(C21-B21)/B21</f>
        <v>0.23750967605137976</v>
      </c>
      <c r="F21" s="128">
        <f>(D21-C21)/C21</f>
        <v>-0.2919413075003699</v>
      </c>
      <c r="G21" s="43">
        <v>11183.859617038001</v>
      </c>
      <c r="H21" s="43">
        <v>12687.191100117001</v>
      </c>
      <c r="I21" s="43">
        <v>11511.315292109999</v>
      </c>
      <c r="J21" s="127">
        <f>(H21-G21)/G21</f>
        <v>0.13441973831545212</v>
      </c>
      <c r="K21" s="128">
        <f>(I21-H21)/H21</f>
        <v>-9.268212315302464E-2</v>
      </c>
    </row>
    <row r="22" spans="1:11" ht="15" customHeight="1" x14ac:dyDescent="0.25">
      <c r="A22" s="45" t="s">
        <v>27</v>
      </c>
      <c r="B22" s="57">
        <v>0</v>
      </c>
      <c r="C22" s="57">
        <v>0</v>
      </c>
      <c r="D22" s="57">
        <v>0</v>
      </c>
      <c r="E22" s="127" t="s">
        <v>46</v>
      </c>
      <c r="F22" s="128"/>
      <c r="G22" s="57">
        <v>0</v>
      </c>
      <c r="H22" s="57">
        <v>0</v>
      </c>
      <c r="I22" s="57">
        <v>0</v>
      </c>
      <c r="J22" s="127" t="s">
        <v>46</v>
      </c>
      <c r="K22" s="128" t="s">
        <v>46</v>
      </c>
    </row>
    <row r="23" spans="1:11" ht="24" customHeight="1" x14ac:dyDescent="0.25">
      <c r="A23" s="81"/>
      <c r="B23" s="117"/>
      <c r="C23" s="117"/>
      <c r="D23" s="117"/>
      <c r="E23" s="129"/>
      <c r="F23" s="130"/>
      <c r="G23" s="117"/>
      <c r="H23" s="117"/>
      <c r="I23" s="117"/>
      <c r="J23" s="129"/>
      <c r="K23" s="131"/>
    </row>
    <row r="24" spans="1:11" ht="24" customHeight="1" x14ac:dyDescent="0.25">
      <c r="A24" s="35" t="s">
        <v>47</v>
      </c>
      <c r="B24" s="117">
        <f>SUM(B25:B26)</f>
        <v>2267.243082465</v>
      </c>
      <c r="C24" s="117">
        <f>SUM(C25:C26)</f>
        <v>1703.8921533519999</v>
      </c>
      <c r="D24" s="117">
        <f>SUM(D25:D26)</f>
        <v>1863.222801338</v>
      </c>
      <c r="E24" s="125">
        <f>(C24-B24)/B24</f>
        <v>-0.24847398740346435</v>
      </c>
      <c r="F24" s="126">
        <f>(D24-C24)/C24</f>
        <v>9.3509819663501081E-2</v>
      </c>
      <c r="G24" s="117">
        <f>SUM(G25:G26)</f>
        <v>1209.7118556800001</v>
      </c>
      <c r="H24" s="117">
        <f>SUM(H25:H26)</f>
        <v>977.93102563900004</v>
      </c>
      <c r="I24" s="117">
        <f>SUM(I25:I26)</f>
        <v>1160.8634637800001</v>
      </c>
      <c r="J24" s="125">
        <f>(H24-G24)/G24</f>
        <v>-0.19160003181973612</v>
      </c>
      <c r="K24" s="126">
        <f>(I24-H24)/H24</f>
        <v>0.18706067539013629</v>
      </c>
    </row>
    <row r="25" spans="1:11" ht="24" customHeight="1" x14ac:dyDescent="0.25">
      <c r="A25" s="45" t="s">
        <v>26</v>
      </c>
      <c r="B25" s="43">
        <v>2267.243082465</v>
      </c>
      <c r="C25" s="43">
        <v>1703.8921533519999</v>
      </c>
      <c r="D25" s="43">
        <v>1863.222801338</v>
      </c>
      <c r="E25" s="127">
        <f>(C25-B25)/B25</f>
        <v>-0.24847398740346435</v>
      </c>
      <c r="F25" s="128">
        <f>(D25-C25)/C25</f>
        <v>9.3509819663501081E-2</v>
      </c>
      <c r="G25" s="43">
        <v>1209.7118556800001</v>
      </c>
      <c r="H25" s="43">
        <v>977.93102563900004</v>
      </c>
      <c r="I25" s="43">
        <v>1160.8634637800001</v>
      </c>
      <c r="J25" s="127">
        <f>(H25-G25)/G25</f>
        <v>-0.19160003181973612</v>
      </c>
      <c r="K25" s="128">
        <f>(I25-H25)/H25</f>
        <v>0.18706067539013629</v>
      </c>
    </row>
    <row r="26" spans="1:11" ht="15" customHeight="1" x14ac:dyDescent="0.25">
      <c r="A26" s="45" t="s">
        <v>27</v>
      </c>
      <c r="B26" s="57">
        <v>0</v>
      </c>
      <c r="C26" s="57">
        <v>0</v>
      </c>
      <c r="D26" s="57">
        <v>0</v>
      </c>
      <c r="E26" s="127" t="s">
        <v>46</v>
      </c>
      <c r="F26" s="128"/>
      <c r="G26" s="57">
        <v>0</v>
      </c>
      <c r="H26" s="57">
        <v>0</v>
      </c>
      <c r="I26" s="57">
        <v>0</v>
      </c>
      <c r="J26" s="127" t="s">
        <v>46</v>
      </c>
      <c r="K26" s="128" t="s">
        <v>46</v>
      </c>
    </row>
    <row r="27" spans="1:11" ht="24" customHeight="1" x14ac:dyDescent="0.25">
      <c r="A27" s="81"/>
      <c r="B27" s="117"/>
      <c r="C27" s="117"/>
      <c r="D27" s="117"/>
      <c r="E27" s="129"/>
      <c r="F27" s="130"/>
      <c r="G27" s="117"/>
      <c r="H27" s="117"/>
      <c r="I27" s="117"/>
      <c r="J27" s="129"/>
      <c r="K27" s="131"/>
    </row>
    <row r="28" spans="1:11" ht="24" customHeight="1" x14ac:dyDescent="0.25">
      <c r="A28" s="35" t="s">
        <v>48</v>
      </c>
      <c r="B28" s="117">
        <f>SUM(B29:B30)</f>
        <v>16192.479855059</v>
      </c>
      <c r="C28" s="117">
        <f>SUM(C29:C30)</f>
        <v>15452.550862053999</v>
      </c>
      <c r="D28" s="117">
        <f>SUM(D29:D30)</f>
        <v>17556.400703461</v>
      </c>
      <c r="E28" s="125">
        <f t="shared" ref="E28:F30" si="2">(C28-B28)/B28</f>
        <v>-4.5695841503475852E-2</v>
      </c>
      <c r="F28" s="126">
        <f t="shared" si="2"/>
        <v>0.13614903197460512</v>
      </c>
      <c r="G28" s="117">
        <f>SUM(G29:G30)</f>
        <v>26736.040666000998</v>
      </c>
      <c r="H28" s="117">
        <f>SUM(H29:H30)</f>
        <v>25799.890100830999</v>
      </c>
      <c r="I28" s="117">
        <f>SUM(I29:I30)</f>
        <v>26881.817604980002</v>
      </c>
      <c r="J28" s="125">
        <f t="shared" ref="J28:K30" si="3">(H28-G28)/G28</f>
        <v>-3.5014554954670568E-2</v>
      </c>
      <c r="K28" s="126">
        <f t="shared" si="3"/>
        <v>4.1935353209669506E-2</v>
      </c>
    </row>
    <row r="29" spans="1:11" ht="24" customHeight="1" x14ac:dyDescent="0.25">
      <c r="A29" s="45" t="s">
        <v>26</v>
      </c>
      <c r="B29" s="43">
        <v>2204.2050011669999</v>
      </c>
      <c r="C29" s="43">
        <v>1930.31034886</v>
      </c>
      <c r="D29" s="43">
        <v>2076.3963769800002</v>
      </c>
      <c r="E29" s="127">
        <f t="shared" si="2"/>
        <v>-0.12426006299867227</v>
      </c>
      <c r="F29" s="128">
        <f t="shared" si="2"/>
        <v>7.5680073002911449E-2</v>
      </c>
      <c r="G29" s="43">
        <v>10913.644517126</v>
      </c>
      <c r="H29" s="43">
        <v>10918.163673387</v>
      </c>
      <c r="I29" s="43">
        <v>11377.388810176</v>
      </c>
      <c r="J29" s="127">
        <f t="shared" si="3"/>
        <v>4.1408314646021493E-4</v>
      </c>
      <c r="K29" s="132">
        <f t="shared" si="3"/>
        <v>4.206065694988257E-2</v>
      </c>
    </row>
    <row r="30" spans="1:11" ht="15" customHeight="1" x14ac:dyDescent="0.25">
      <c r="A30" s="45" t="s">
        <v>27</v>
      </c>
      <c r="B30" s="43">
        <v>13988.274853892</v>
      </c>
      <c r="C30" s="43">
        <v>13522.240513194</v>
      </c>
      <c r="D30" s="43">
        <v>15480.004326480999</v>
      </c>
      <c r="E30" s="127">
        <f t="shared" si="2"/>
        <v>-3.331606974882502E-2</v>
      </c>
      <c r="F30" s="128">
        <f t="shared" si="2"/>
        <v>0.1447810228916398</v>
      </c>
      <c r="G30" s="43">
        <v>15822.396148874999</v>
      </c>
      <c r="H30" s="43">
        <v>14881.726427444</v>
      </c>
      <c r="I30" s="43">
        <v>15504.428794804</v>
      </c>
      <c r="J30" s="127">
        <f t="shared" si="3"/>
        <v>-5.9451786731928219E-2</v>
      </c>
      <c r="K30" s="128">
        <f t="shared" si="3"/>
        <v>4.1843422562294168E-2</v>
      </c>
    </row>
    <row r="31" spans="1:11" ht="24" customHeight="1" x14ac:dyDescent="0.25">
      <c r="A31" s="81"/>
      <c r="B31" s="117"/>
      <c r="C31" s="117"/>
      <c r="D31" s="117"/>
      <c r="E31" s="129"/>
      <c r="F31" s="130"/>
      <c r="G31" s="117"/>
      <c r="H31" s="117"/>
      <c r="I31" s="117"/>
      <c r="J31" s="129"/>
      <c r="K31" s="131"/>
    </row>
    <row r="32" spans="1:11" ht="24" customHeight="1" x14ac:dyDescent="0.25">
      <c r="A32" s="35" t="s">
        <v>49</v>
      </c>
      <c r="B32" s="117">
        <f>SUM(B33:B34)</f>
        <v>10107.714112733</v>
      </c>
      <c r="C32" s="117">
        <f>SUM(C33:C34)</f>
        <v>9871.0913636299993</v>
      </c>
      <c r="D32" s="117">
        <f>SUM(D33:D34)</f>
        <v>9928.198774696999</v>
      </c>
      <c r="E32" s="125">
        <f t="shared" ref="E32:F34" si="4">(C32-B32)/B32</f>
        <v>-2.341011493438654E-2</v>
      </c>
      <c r="F32" s="126">
        <f t="shared" si="4"/>
        <v>5.7853188632628564E-3</v>
      </c>
      <c r="G32" s="117">
        <f>SUM(G33:G34)</f>
        <v>14040.132430476999</v>
      </c>
      <c r="H32" s="117">
        <f>SUM(H33:H34)</f>
        <v>14549.331728701001</v>
      </c>
      <c r="I32" s="117">
        <f>SUM(I33:I34)</f>
        <v>17545.496536586001</v>
      </c>
      <c r="J32" s="125">
        <f t="shared" ref="J32:K34" si="5">(H32-G32)/G32</f>
        <v>3.6267414196085548E-2</v>
      </c>
      <c r="K32" s="126">
        <f t="shared" si="5"/>
        <v>0.20593143820994617</v>
      </c>
    </row>
    <row r="33" spans="1:12" ht="24" customHeight="1" x14ac:dyDescent="0.25">
      <c r="A33" s="45" t="s">
        <v>26</v>
      </c>
      <c r="B33" s="43">
        <v>873.74980232400003</v>
      </c>
      <c r="C33" s="43">
        <v>1185.846719483</v>
      </c>
      <c r="D33" s="43">
        <v>1240.772132024</v>
      </c>
      <c r="E33" s="127">
        <f t="shared" si="4"/>
        <v>0.35719254680102303</v>
      </c>
      <c r="F33" s="128">
        <f t="shared" si="4"/>
        <v>4.6317463832885708E-2</v>
      </c>
      <c r="G33" s="43">
        <v>10264.319647591999</v>
      </c>
      <c r="H33" s="43">
        <v>11051.492434314001</v>
      </c>
      <c r="I33" s="43">
        <v>13453.459909417001</v>
      </c>
      <c r="J33" s="127">
        <f t="shared" si="5"/>
        <v>7.6690205853699386E-2</v>
      </c>
      <c r="K33" s="128">
        <f t="shared" si="5"/>
        <v>0.2173432673803479</v>
      </c>
    </row>
    <row r="34" spans="1:12" ht="15" customHeight="1" x14ac:dyDescent="0.25">
      <c r="A34" s="45" t="s">
        <v>27</v>
      </c>
      <c r="B34" s="43">
        <v>9233.9643104089992</v>
      </c>
      <c r="C34" s="43">
        <v>8685.2446441470001</v>
      </c>
      <c r="D34" s="43">
        <v>8687.4266426729992</v>
      </c>
      <c r="E34" s="127">
        <f t="shared" si="4"/>
        <v>-5.942406184562074E-2</v>
      </c>
      <c r="F34" s="128">
        <f t="shared" si="4"/>
        <v>2.5123051973780132E-4</v>
      </c>
      <c r="G34" s="43">
        <v>3775.8127828850002</v>
      </c>
      <c r="H34" s="43">
        <v>3497.8392943869999</v>
      </c>
      <c r="I34" s="43">
        <v>4092.036627169</v>
      </c>
      <c r="J34" s="127">
        <f t="shared" si="5"/>
        <v>-7.3619510415876069E-2</v>
      </c>
      <c r="K34" s="128">
        <f t="shared" si="5"/>
        <v>0.16987553823170537</v>
      </c>
    </row>
    <row r="35" spans="1:12" ht="24" customHeight="1" x14ac:dyDescent="0.25">
      <c r="A35" s="81"/>
      <c r="B35" s="117"/>
      <c r="C35" s="117"/>
      <c r="D35" s="117"/>
      <c r="E35" s="129"/>
      <c r="F35" s="130"/>
      <c r="G35" s="117"/>
      <c r="H35" s="117"/>
      <c r="I35" s="117"/>
      <c r="J35" s="129"/>
      <c r="K35" s="131"/>
    </row>
    <row r="36" spans="1:12" ht="24" customHeight="1" x14ac:dyDescent="0.25">
      <c r="A36" s="35" t="s">
        <v>50</v>
      </c>
      <c r="B36" s="117">
        <f>SUM(B37:B38)</f>
        <v>15433.549621237</v>
      </c>
      <c r="C36" s="117">
        <f>SUM(C37:C38)</f>
        <v>15906.012928542001</v>
      </c>
      <c r="D36" s="117">
        <f>SUM(D37:D38)</f>
        <v>16284.337429212999</v>
      </c>
      <c r="E36" s="125">
        <f t="shared" ref="E36:F38" si="6">(C36-B36)/B36</f>
        <v>3.0612744242249884E-2</v>
      </c>
      <c r="F36" s="126">
        <f t="shared" si="6"/>
        <v>2.378499894163465E-2</v>
      </c>
      <c r="G36" s="117">
        <f>SUM(G37:G38)</f>
        <v>8138.2174745409993</v>
      </c>
      <c r="H36" s="117">
        <f>SUM(H37:H38)</f>
        <v>9360.184691552</v>
      </c>
      <c r="I36" s="117">
        <f>SUM(I37:I38)</f>
        <v>10199.337848207</v>
      </c>
      <c r="J36" s="125">
        <f t="shared" ref="J36:K38" si="7">(H36-G36)/G36</f>
        <v>0.15015170346991991</v>
      </c>
      <c r="K36" s="126">
        <f t="shared" si="7"/>
        <v>8.9651346026577317E-2</v>
      </c>
    </row>
    <row r="37" spans="1:12" ht="24" customHeight="1" x14ac:dyDescent="0.25">
      <c r="A37" s="45" t="s">
        <v>26</v>
      </c>
      <c r="B37" s="43">
        <v>2353.1334145320002</v>
      </c>
      <c r="C37" s="43">
        <v>2373.307666056</v>
      </c>
      <c r="D37" s="43">
        <v>2416.9697495569999</v>
      </c>
      <c r="E37" s="127">
        <f t="shared" si="6"/>
        <v>8.5733564443952956E-3</v>
      </c>
      <c r="F37" s="128">
        <f t="shared" si="6"/>
        <v>1.839714425797908E-2</v>
      </c>
      <c r="G37" s="43">
        <v>6208.3646666389996</v>
      </c>
      <c r="H37" s="43">
        <v>7047.1219406669998</v>
      </c>
      <c r="I37" s="43">
        <v>7803.9736089300004</v>
      </c>
      <c r="J37" s="127">
        <f t="shared" si="7"/>
        <v>0.13510116094421934</v>
      </c>
      <c r="K37" s="128">
        <f t="shared" si="7"/>
        <v>0.10739869050589548</v>
      </c>
    </row>
    <row r="38" spans="1:12" ht="15.75" customHeight="1" x14ac:dyDescent="0.25">
      <c r="A38" s="45" t="s">
        <v>27</v>
      </c>
      <c r="B38" s="43">
        <v>13080.416206705</v>
      </c>
      <c r="C38" s="43">
        <v>13532.705262486001</v>
      </c>
      <c r="D38" s="43">
        <v>13867.367679655999</v>
      </c>
      <c r="E38" s="127">
        <f t="shared" si="6"/>
        <v>3.4577573728055991E-2</v>
      </c>
      <c r="F38" s="128">
        <f t="shared" si="6"/>
        <v>2.4729897731366104E-2</v>
      </c>
      <c r="G38" s="43">
        <v>1929.852807902</v>
      </c>
      <c r="H38" s="43">
        <v>2313.0627508850002</v>
      </c>
      <c r="I38" s="43">
        <v>2395.3642392770003</v>
      </c>
      <c r="J38" s="127">
        <f t="shared" si="7"/>
        <v>0.19856951857359478</v>
      </c>
      <c r="K38" s="128">
        <f t="shared" si="7"/>
        <v>3.558117407775066E-2</v>
      </c>
    </row>
    <row r="39" spans="1:12" ht="24" customHeight="1" x14ac:dyDescent="0.25">
      <c r="A39" s="81"/>
      <c r="B39" s="117"/>
      <c r="C39" s="117"/>
      <c r="D39" s="117"/>
      <c r="E39" s="129"/>
      <c r="F39" s="130"/>
      <c r="G39" s="117"/>
      <c r="H39" s="117"/>
      <c r="I39" s="117"/>
      <c r="J39" s="129"/>
      <c r="K39" s="131"/>
    </row>
    <row r="40" spans="1:12" ht="24" customHeight="1" x14ac:dyDescent="0.25">
      <c r="A40" s="35" t="s">
        <v>37</v>
      </c>
      <c r="B40" s="117">
        <f>B36+B32+B28+B24+B20+B16</f>
        <v>50550.039807109999</v>
      </c>
      <c r="C40" s="117">
        <f>C36+C32+C28+C24+C20+C16</f>
        <v>51623.384942953999</v>
      </c>
      <c r="D40" s="117">
        <f>D36+D32+D28+D24+D20+D16</f>
        <v>52214.005075074994</v>
      </c>
      <c r="E40" s="125">
        <f t="shared" ref="E40:F42" si="8">(C40-B40)/B40</f>
        <v>2.1233319299840212E-2</v>
      </c>
      <c r="F40" s="126">
        <f t="shared" si="8"/>
        <v>1.1440941596016137E-2</v>
      </c>
      <c r="G40" s="117">
        <f t="shared" ref="G40:I42" si="9">G36+G32+G28+G24+G20+G16</f>
        <v>66403.172831855991</v>
      </c>
      <c r="H40" s="117">
        <f t="shared" si="9"/>
        <v>67339.749706891002</v>
      </c>
      <c r="I40" s="117">
        <f t="shared" si="9"/>
        <v>70649.796549029998</v>
      </c>
      <c r="J40" s="125">
        <f t="shared" ref="J40:K42" si="10">(H40-G40)/G40</f>
        <v>1.41043994600466E-2</v>
      </c>
      <c r="K40" s="126">
        <f t="shared" si="10"/>
        <v>4.9154427459956428E-2</v>
      </c>
    </row>
    <row r="41" spans="1:12" ht="24" customHeight="1" x14ac:dyDescent="0.25">
      <c r="A41" s="45" t="s">
        <v>26</v>
      </c>
      <c r="B41" s="57">
        <f t="shared" ref="B41:D42" si="11">B37+B33+B29+B25+B21+B17</f>
        <v>14188.073094732001</v>
      </c>
      <c r="C41" s="57">
        <f t="shared" si="11"/>
        <v>15835.537269445998</v>
      </c>
      <c r="D41" s="57">
        <f t="shared" si="11"/>
        <v>14113.065026214999</v>
      </c>
      <c r="E41" s="127">
        <f t="shared" si="8"/>
        <v>0.11611613245252432</v>
      </c>
      <c r="F41" s="126">
        <f t="shared" si="8"/>
        <v>-0.10877257992088697</v>
      </c>
      <c r="G41" s="57">
        <f t="shared" si="9"/>
        <v>44670.683818731006</v>
      </c>
      <c r="H41" s="57">
        <f t="shared" si="9"/>
        <v>46459.386755842002</v>
      </c>
      <c r="I41" s="57">
        <f t="shared" si="9"/>
        <v>48509.411336630001</v>
      </c>
      <c r="J41" s="127">
        <f t="shared" si="10"/>
        <v>4.0041986918520595E-2</v>
      </c>
      <c r="K41" s="128">
        <f t="shared" si="10"/>
        <v>4.41250891141007E-2</v>
      </c>
    </row>
    <row r="42" spans="1:12" ht="15.75" thickBot="1" x14ac:dyDescent="0.3">
      <c r="A42" s="61" t="s">
        <v>27</v>
      </c>
      <c r="B42" s="133">
        <f t="shared" si="11"/>
        <v>36361.966712377995</v>
      </c>
      <c r="C42" s="133">
        <f t="shared" si="11"/>
        <v>35787.847673508004</v>
      </c>
      <c r="D42" s="133">
        <f t="shared" si="11"/>
        <v>38100.94004886</v>
      </c>
      <c r="E42" s="134">
        <f t="shared" si="8"/>
        <v>-1.5788998527259377E-2</v>
      </c>
      <c r="F42" s="135">
        <f t="shared" si="8"/>
        <v>6.4633458721918779E-2</v>
      </c>
      <c r="G42" s="133">
        <f t="shared" si="9"/>
        <v>21732.489013124999</v>
      </c>
      <c r="H42" s="133">
        <f t="shared" si="9"/>
        <v>20880.362951049003</v>
      </c>
      <c r="I42" s="133">
        <f t="shared" si="9"/>
        <v>22140.385212399997</v>
      </c>
      <c r="J42" s="134">
        <f t="shared" si="10"/>
        <v>-3.9209777654154961E-2</v>
      </c>
      <c r="K42" s="136">
        <f t="shared" si="10"/>
        <v>6.0344844785741245E-2</v>
      </c>
    </row>
    <row r="43" spans="1:12" x14ac:dyDescent="0.25">
      <c r="A43" s="82"/>
      <c r="B43" s="83"/>
      <c r="C43" s="83"/>
      <c r="D43" s="83"/>
      <c r="E43" s="84"/>
      <c r="F43" s="84"/>
      <c r="G43" s="83"/>
      <c r="H43" s="83"/>
      <c r="I43" s="83"/>
      <c r="J43" s="84"/>
      <c r="K43" s="84"/>
    </row>
    <row r="44" spans="1:12" ht="15.75" thickBot="1" x14ac:dyDescent="0.3">
      <c r="A44" s="85"/>
      <c r="B44" s="86"/>
      <c r="C44" s="87"/>
      <c r="D44" s="87"/>
      <c r="E44" s="88"/>
      <c r="F44" s="89"/>
      <c r="K44" s="33"/>
    </row>
    <row r="45" spans="1:12" ht="16.5" thickBot="1" x14ac:dyDescent="0.3">
      <c r="A45" s="49"/>
      <c r="B45" s="90"/>
      <c r="C45" s="137" t="s">
        <v>68</v>
      </c>
      <c r="D45" s="137" t="s">
        <v>69</v>
      </c>
      <c r="E45" s="137" t="s">
        <v>70</v>
      </c>
      <c r="F45" s="138"/>
      <c r="K45" s="139"/>
    </row>
    <row r="46" spans="1:12" x14ac:dyDescent="0.25">
      <c r="A46" s="53" t="s">
        <v>38</v>
      </c>
      <c r="B46" s="91"/>
      <c r="C46" s="55">
        <f t="shared" ref="C46:E48" si="12">B40-G40</f>
        <v>-15853.133024745992</v>
      </c>
      <c r="D46" s="55">
        <f t="shared" si="12"/>
        <v>-15716.364763937003</v>
      </c>
      <c r="E46" s="56">
        <f t="shared" si="12"/>
        <v>-18435.791473955003</v>
      </c>
      <c r="F46" s="138"/>
      <c r="K46" s="138"/>
      <c r="L46" s="138"/>
    </row>
    <row r="47" spans="1:12" x14ac:dyDescent="0.25">
      <c r="A47" s="45" t="s">
        <v>26</v>
      </c>
      <c r="C47" s="57">
        <f>B41-G41</f>
        <v>-30482.610723999005</v>
      </c>
      <c r="D47" s="57">
        <f t="shared" si="12"/>
        <v>-30623.849486396004</v>
      </c>
      <c r="E47" s="58">
        <f t="shared" si="12"/>
        <v>-34396.346310415</v>
      </c>
      <c r="F47" s="138"/>
      <c r="K47" s="138"/>
      <c r="L47" s="138"/>
    </row>
    <row r="48" spans="1:12" x14ac:dyDescent="0.25">
      <c r="A48" s="45" t="s">
        <v>27</v>
      </c>
      <c r="C48" s="57">
        <f t="shared" si="12"/>
        <v>14629.477699252995</v>
      </c>
      <c r="D48" s="57">
        <f t="shared" si="12"/>
        <v>14907.484722459001</v>
      </c>
      <c r="E48" s="58">
        <f t="shared" si="12"/>
        <v>15960.554836460004</v>
      </c>
      <c r="F48" s="138"/>
      <c r="K48" s="138"/>
      <c r="L48" s="138"/>
    </row>
    <row r="49" spans="1:12" ht="9" customHeight="1" x14ac:dyDescent="0.25">
      <c r="A49" s="45"/>
      <c r="C49" s="57"/>
      <c r="D49" s="57"/>
      <c r="E49" s="58"/>
      <c r="F49" s="138"/>
      <c r="K49" s="138"/>
      <c r="L49" s="138"/>
    </row>
    <row r="50" spans="1:12" x14ac:dyDescent="0.25">
      <c r="A50" s="35" t="s">
        <v>39</v>
      </c>
      <c r="C50" s="59">
        <f t="shared" ref="C50:E52" si="13">B40/G40</f>
        <v>0.76125940450332408</v>
      </c>
      <c r="D50" s="59">
        <f t="shared" si="13"/>
        <v>0.76661088239345332</v>
      </c>
      <c r="E50" s="60">
        <f t="shared" si="13"/>
        <v>0.73905386321727318</v>
      </c>
      <c r="F50" s="138"/>
      <c r="K50" s="138"/>
      <c r="L50" s="138"/>
    </row>
    <row r="51" spans="1:12" x14ac:dyDescent="0.25">
      <c r="A51" s="45" t="s">
        <v>26</v>
      </c>
      <c r="C51" s="59">
        <f t="shared" si="13"/>
        <v>0.3176148624074287</v>
      </c>
      <c r="D51" s="59">
        <f t="shared" si="13"/>
        <v>0.34084688531655599</v>
      </c>
      <c r="E51" s="60">
        <f t="shared" si="13"/>
        <v>0.29093457614395057</v>
      </c>
      <c r="F51" s="138"/>
      <c r="K51" s="138"/>
      <c r="L51" s="138"/>
    </row>
    <row r="52" spans="1:12" ht="15.75" thickBot="1" x14ac:dyDescent="0.3">
      <c r="A52" s="61" t="s">
        <v>27</v>
      </c>
      <c r="B52" s="93"/>
      <c r="C52" s="63">
        <f t="shared" si="13"/>
        <v>1.6731616286757467</v>
      </c>
      <c r="D52" s="63">
        <f t="shared" si="13"/>
        <v>1.7139475859403137</v>
      </c>
      <c r="E52" s="64">
        <f t="shared" si="13"/>
        <v>1.7208797264973104</v>
      </c>
      <c r="F52" s="138"/>
      <c r="K52" s="138"/>
      <c r="L52" s="138"/>
    </row>
    <row r="53" spans="1:12" x14ac:dyDescent="0.25">
      <c r="F53" s="138"/>
    </row>
    <row r="55" spans="1:12" x14ac:dyDescent="0.25">
      <c r="B55" s="141"/>
      <c r="C55" s="141"/>
      <c r="D55" s="141"/>
      <c r="E55" s="141"/>
      <c r="F55" s="141"/>
      <c r="G55" s="141"/>
      <c r="H55" s="141"/>
      <c r="I55" s="141"/>
      <c r="J55" s="141"/>
      <c r="K55" s="141"/>
    </row>
    <row r="56" spans="1:12" x14ac:dyDescent="0.25">
      <c r="B56" s="141"/>
      <c r="C56" s="141"/>
      <c r="D56" s="141"/>
      <c r="E56" s="141"/>
      <c r="F56" s="141"/>
      <c r="G56" s="141"/>
      <c r="H56" s="141"/>
      <c r="I56" s="141"/>
      <c r="J56" s="141"/>
      <c r="K56" s="141"/>
    </row>
    <row r="57" spans="1:12" x14ac:dyDescent="0.25">
      <c r="B57" s="141"/>
      <c r="C57" s="141"/>
      <c r="D57" s="141"/>
      <c r="E57" s="141"/>
      <c r="F57" s="141"/>
      <c r="G57" s="141"/>
      <c r="H57" s="141"/>
      <c r="I57" s="141"/>
      <c r="J57" s="141"/>
      <c r="K57" s="141"/>
    </row>
  </sheetData>
  <mergeCells count="2">
    <mergeCell ref="A8:K8"/>
    <mergeCell ref="A9:K9"/>
  </mergeCells>
  <pageMargins left="0.19685039370078741" right="0.19685039370078741" top="0" bottom="0" header="0" footer="0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Globale</vt:lpstr>
      <vt:lpstr>GP</vt:lpstr>
      <vt:lpstr>GSA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Benfarhat (Dir. Conjoncture)</dc:creator>
  <cp:lastModifiedBy>mossaab dergaa</cp:lastModifiedBy>
  <cp:lastPrinted>2025-07-07T10:19:21Z</cp:lastPrinted>
  <dcterms:created xsi:type="dcterms:W3CDTF">2015-06-05T18:19:34Z</dcterms:created>
  <dcterms:modified xsi:type="dcterms:W3CDTF">2025-11-12T13:25:02Z</dcterms:modified>
</cp:coreProperties>
</file>