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ommerce\Année-2026\Rst-comext\Rst -01-2026\"/>
    </mc:Choice>
  </mc:AlternateContent>
  <xr:revisionPtr revIDLastSave="0" documentId="13_ncr:1_{424D3629-4A0D-4A34-8231-7097E0CD0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" sheetId="1" r:id="rId1"/>
    <sheet name="GP" sheetId="2" r:id="rId2"/>
    <sheet name="GSA" sheetId="3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  <c r="E48" i="1"/>
  <c r="D48" i="1"/>
  <c r="C48" i="1"/>
  <c r="G46" i="1"/>
  <c r="F46" i="1"/>
  <c r="G45" i="1"/>
  <c r="F45" i="1"/>
  <c r="E41" i="1"/>
  <c r="D41" i="1"/>
  <c r="C41" i="1"/>
  <c r="E40" i="1"/>
  <c r="D40" i="1"/>
  <c r="C40" i="1"/>
  <c r="G38" i="1"/>
  <c r="F38" i="1"/>
  <c r="G37" i="1"/>
  <c r="F37" i="1"/>
  <c r="E22" i="1"/>
  <c r="D22" i="1"/>
  <c r="C22" i="1"/>
  <c r="E21" i="1"/>
  <c r="D21" i="1"/>
  <c r="F21" i="1" s="1"/>
  <c r="C21" i="1"/>
  <c r="J42" i="4"/>
  <c r="I42" i="4"/>
  <c r="H42" i="4"/>
  <c r="E42" i="4"/>
  <c r="D42" i="4"/>
  <c r="C42" i="4"/>
  <c r="J41" i="4"/>
  <c r="I41" i="4"/>
  <c r="H41" i="4"/>
  <c r="E41" i="4"/>
  <c r="D41" i="4"/>
  <c r="C41" i="4"/>
  <c r="L38" i="4"/>
  <c r="K38" i="4"/>
  <c r="G38" i="4"/>
  <c r="F38" i="4"/>
  <c r="L37" i="4"/>
  <c r="K37" i="4"/>
  <c r="G37" i="4"/>
  <c r="F37" i="4"/>
  <c r="J36" i="4"/>
  <c r="I36" i="4"/>
  <c r="H36" i="4"/>
  <c r="E36" i="4"/>
  <c r="D36" i="4"/>
  <c r="C36" i="4"/>
  <c r="L34" i="4"/>
  <c r="K34" i="4"/>
  <c r="G34" i="4"/>
  <c r="F34" i="4"/>
  <c r="L33" i="4"/>
  <c r="K33" i="4"/>
  <c r="G33" i="4"/>
  <c r="F33" i="4"/>
  <c r="J32" i="4"/>
  <c r="L32" i="4" s="1"/>
  <c r="I32" i="4"/>
  <c r="H32" i="4"/>
  <c r="E32" i="4"/>
  <c r="G32" i="4" s="1"/>
  <c r="D32" i="4"/>
  <c r="C32" i="4"/>
  <c r="L30" i="4"/>
  <c r="K30" i="4"/>
  <c r="G30" i="4"/>
  <c r="F30" i="4"/>
  <c r="L29" i="4"/>
  <c r="K29" i="4"/>
  <c r="G29" i="4"/>
  <c r="F29" i="4"/>
  <c r="J28" i="4"/>
  <c r="I28" i="4"/>
  <c r="H28" i="4"/>
  <c r="E28" i="4"/>
  <c r="D28" i="4"/>
  <c r="C28" i="4"/>
  <c r="L25" i="4"/>
  <c r="K25" i="4"/>
  <c r="G25" i="4"/>
  <c r="F25" i="4"/>
  <c r="J24" i="4"/>
  <c r="I24" i="4"/>
  <c r="H24" i="4"/>
  <c r="E24" i="4"/>
  <c r="D24" i="4"/>
  <c r="C24" i="4"/>
  <c r="L21" i="4"/>
  <c r="K21" i="4"/>
  <c r="G21" i="4"/>
  <c r="F21" i="4"/>
  <c r="J20" i="4"/>
  <c r="I20" i="4"/>
  <c r="H20" i="4"/>
  <c r="E20" i="4"/>
  <c r="D20" i="4"/>
  <c r="C20" i="4"/>
  <c r="L18" i="4"/>
  <c r="K18" i="4"/>
  <c r="G18" i="4"/>
  <c r="F18" i="4"/>
  <c r="L17" i="4"/>
  <c r="K17" i="4"/>
  <c r="G17" i="4"/>
  <c r="F17" i="4"/>
  <c r="J16" i="4"/>
  <c r="I16" i="4"/>
  <c r="H16" i="4"/>
  <c r="E16" i="4"/>
  <c r="D16" i="4"/>
  <c r="C16" i="4"/>
  <c r="L53" i="3"/>
  <c r="K53" i="3"/>
  <c r="G53" i="3"/>
  <c r="F53" i="3"/>
  <c r="L52" i="3"/>
  <c r="K52" i="3"/>
  <c r="G52" i="3"/>
  <c r="F52" i="3"/>
  <c r="J51" i="3"/>
  <c r="I51" i="3"/>
  <c r="H51" i="3"/>
  <c r="E51" i="3"/>
  <c r="D51" i="3"/>
  <c r="C51" i="3"/>
  <c r="L49" i="3"/>
  <c r="K49" i="3"/>
  <c r="G49" i="3"/>
  <c r="F49" i="3"/>
  <c r="L48" i="3"/>
  <c r="K48" i="3"/>
  <c r="G48" i="3"/>
  <c r="F48" i="3"/>
  <c r="J47" i="3"/>
  <c r="I47" i="3"/>
  <c r="H47" i="3"/>
  <c r="E47" i="3"/>
  <c r="D47" i="3"/>
  <c r="C47" i="3"/>
  <c r="L45" i="3"/>
  <c r="K45" i="3"/>
  <c r="G45" i="3"/>
  <c r="F45" i="3"/>
  <c r="L44" i="3"/>
  <c r="K44" i="3"/>
  <c r="G44" i="3"/>
  <c r="F44" i="3"/>
  <c r="J43" i="3"/>
  <c r="I43" i="3"/>
  <c r="H43" i="3"/>
  <c r="E43" i="3"/>
  <c r="D43" i="3"/>
  <c r="C43" i="3"/>
  <c r="J41" i="3"/>
  <c r="I41" i="3"/>
  <c r="H41" i="3"/>
  <c r="E41" i="3"/>
  <c r="D41" i="3"/>
  <c r="D39" i="3" s="1"/>
  <c r="C41" i="3"/>
  <c r="J40" i="3"/>
  <c r="I40" i="3"/>
  <c r="H40" i="3"/>
  <c r="E40" i="3"/>
  <c r="E39" i="3" s="1"/>
  <c r="D40" i="3"/>
  <c r="C40" i="3"/>
  <c r="J39" i="3"/>
  <c r="I39" i="3"/>
  <c r="K39" i="3" s="1"/>
  <c r="H39" i="3"/>
  <c r="C39" i="3"/>
  <c r="L37" i="3"/>
  <c r="K37" i="3"/>
  <c r="G37" i="3"/>
  <c r="F37" i="3"/>
  <c r="L36" i="3"/>
  <c r="K36" i="3"/>
  <c r="G36" i="3"/>
  <c r="F36" i="3"/>
  <c r="J35" i="3"/>
  <c r="I35" i="3"/>
  <c r="H35" i="3"/>
  <c r="E35" i="3"/>
  <c r="D35" i="3"/>
  <c r="C35" i="3"/>
  <c r="L33" i="3"/>
  <c r="K33" i="3"/>
  <c r="G33" i="3"/>
  <c r="F33" i="3"/>
  <c r="L32" i="3"/>
  <c r="K32" i="3"/>
  <c r="G32" i="3"/>
  <c r="F32" i="3"/>
  <c r="J31" i="3"/>
  <c r="L31" i="3" s="1"/>
  <c r="I31" i="3"/>
  <c r="H31" i="3"/>
  <c r="E31" i="3"/>
  <c r="G31" i="3" s="1"/>
  <c r="D31" i="3"/>
  <c r="C31" i="3"/>
  <c r="J29" i="3"/>
  <c r="I29" i="3"/>
  <c r="H29" i="3"/>
  <c r="E29" i="3"/>
  <c r="D29" i="3"/>
  <c r="C29" i="3"/>
  <c r="J28" i="3"/>
  <c r="I28" i="3"/>
  <c r="H28" i="3"/>
  <c r="E28" i="3"/>
  <c r="D28" i="3"/>
  <c r="C28" i="3"/>
  <c r="J27" i="3"/>
  <c r="H27" i="3"/>
  <c r="D27" i="3"/>
  <c r="C27" i="3"/>
  <c r="L24" i="3"/>
  <c r="K24" i="3"/>
  <c r="G24" i="3"/>
  <c r="F24" i="3"/>
  <c r="J23" i="3"/>
  <c r="I23" i="3"/>
  <c r="H23" i="3"/>
  <c r="E23" i="3"/>
  <c r="D23" i="3"/>
  <c r="C23" i="3"/>
  <c r="L20" i="3"/>
  <c r="K20" i="3"/>
  <c r="G20" i="3"/>
  <c r="F20" i="3"/>
  <c r="J19" i="3"/>
  <c r="L19" i="3" s="1"/>
  <c r="I19" i="3"/>
  <c r="H19" i="3"/>
  <c r="E19" i="3"/>
  <c r="G19" i="3" s="1"/>
  <c r="D19" i="3"/>
  <c r="C19" i="3"/>
  <c r="L17" i="3"/>
  <c r="K17" i="3"/>
  <c r="G17" i="3"/>
  <c r="F17" i="3"/>
  <c r="L16" i="3"/>
  <c r="K16" i="3"/>
  <c r="G16" i="3"/>
  <c r="F16" i="3"/>
  <c r="J15" i="3"/>
  <c r="L15" i="3" s="1"/>
  <c r="I15" i="3"/>
  <c r="K15" i="3" s="1"/>
  <c r="H15" i="3"/>
  <c r="E15" i="3"/>
  <c r="D15" i="3"/>
  <c r="F15" i="3" s="1"/>
  <c r="C15" i="3"/>
  <c r="F50" i="2"/>
  <c r="E50" i="2"/>
  <c r="D50" i="2"/>
  <c r="F49" i="2"/>
  <c r="E49" i="2"/>
  <c r="D49" i="2"/>
  <c r="F47" i="2"/>
  <c r="E47" i="2"/>
  <c r="D47" i="2"/>
  <c r="F46" i="2"/>
  <c r="E46" i="2"/>
  <c r="D46" i="2"/>
  <c r="H44" i="2"/>
  <c r="G44" i="2"/>
  <c r="H43" i="2"/>
  <c r="G43" i="2"/>
  <c r="F40" i="2"/>
  <c r="E40" i="2"/>
  <c r="D40" i="2"/>
  <c r="F39" i="2"/>
  <c r="E39" i="2"/>
  <c r="D39" i="2"/>
  <c r="H37" i="2"/>
  <c r="G37" i="2"/>
  <c r="H36" i="2"/>
  <c r="G36" i="2"/>
  <c r="F33" i="2"/>
  <c r="E33" i="2"/>
  <c r="D33" i="2"/>
  <c r="F32" i="2"/>
  <c r="E32" i="2"/>
  <c r="D32" i="2"/>
  <c r="H30" i="2"/>
  <c r="G30" i="2"/>
  <c r="H29" i="2"/>
  <c r="G29" i="2"/>
  <c r="F26" i="2"/>
  <c r="E26" i="2"/>
  <c r="D26" i="2"/>
  <c r="F25" i="2"/>
  <c r="E25" i="2"/>
  <c r="D25" i="2"/>
  <c r="H23" i="2"/>
  <c r="G23" i="2"/>
  <c r="H22" i="2"/>
  <c r="G22" i="2"/>
  <c r="F19" i="2"/>
  <c r="E19" i="2"/>
  <c r="D19" i="2"/>
  <c r="F18" i="2"/>
  <c r="E18" i="2"/>
  <c r="D18" i="2"/>
  <c r="H16" i="2"/>
  <c r="G16" i="2"/>
  <c r="H15" i="2"/>
  <c r="G15" i="2"/>
  <c r="L29" i="3" l="1"/>
  <c r="K29" i="3"/>
  <c r="G29" i="3"/>
  <c r="F29" i="3"/>
  <c r="K23" i="3"/>
  <c r="G23" i="3"/>
  <c r="F23" i="3"/>
  <c r="K35" i="3"/>
  <c r="L42" i="4"/>
  <c r="L41" i="4"/>
  <c r="K42" i="4"/>
  <c r="K41" i="4"/>
  <c r="K28" i="4"/>
  <c r="L24" i="4"/>
  <c r="K24" i="4"/>
  <c r="G24" i="4"/>
  <c r="F24" i="4"/>
  <c r="K20" i="4"/>
  <c r="G20" i="4"/>
  <c r="F20" i="4"/>
  <c r="L16" i="4"/>
  <c r="K16" i="4"/>
  <c r="F28" i="4"/>
  <c r="G22" i="1"/>
  <c r="F22" i="1"/>
  <c r="E25" i="1"/>
  <c r="E24" i="1"/>
  <c r="G21" i="1"/>
  <c r="D25" i="1"/>
  <c r="D24" i="1"/>
  <c r="C25" i="1"/>
  <c r="C24" i="1"/>
  <c r="F32" i="4"/>
  <c r="G28" i="4"/>
  <c r="H40" i="4"/>
  <c r="L28" i="4"/>
  <c r="C40" i="4"/>
  <c r="K32" i="4"/>
  <c r="F16" i="4"/>
  <c r="L20" i="4"/>
  <c r="G16" i="4"/>
  <c r="E48" i="4"/>
  <c r="G42" i="4"/>
  <c r="E52" i="4"/>
  <c r="D48" i="4"/>
  <c r="D52" i="4"/>
  <c r="F42" i="4"/>
  <c r="C52" i="4"/>
  <c r="C48" i="4"/>
  <c r="E51" i="4"/>
  <c r="E47" i="4"/>
  <c r="G41" i="4"/>
  <c r="F41" i="4"/>
  <c r="D51" i="4"/>
  <c r="D47" i="4"/>
  <c r="C51" i="4"/>
  <c r="C47" i="4"/>
  <c r="J40" i="4"/>
  <c r="L36" i="4"/>
  <c r="I40" i="4"/>
  <c r="K40" i="4" s="1"/>
  <c r="K36" i="4"/>
  <c r="E40" i="4"/>
  <c r="G36" i="4"/>
  <c r="D40" i="4"/>
  <c r="F36" i="4"/>
  <c r="G39" i="3"/>
  <c r="F35" i="3"/>
  <c r="F39" i="3"/>
  <c r="F31" i="3"/>
  <c r="G15" i="3"/>
  <c r="G28" i="3"/>
  <c r="E27" i="3"/>
  <c r="F27" i="3"/>
  <c r="L23" i="3"/>
  <c r="F28" i="3"/>
  <c r="H55" i="3"/>
  <c r="C55" i="3"/>
  <c r="L47" i="3"/>
  <c r="K47" i="3"/>
  <c r="G47" i="3"/>
  <c r="F47" i="3"/>
  <c r="L43" i="3"/>
  <c r="K43" i="3"/>
  <c r="G43" i="3"/>
  <c r="F43" i="3"/>
  <c r="H57" i="3"/>
  <c r="C57" i="3"/>
  <c r="H56" i="3"/>
  <c r="C56" i="3"/>
  <c r="L39" i="3"/>
  <c r="L35" i="3"/>
  <c r="G35" i="3"/>
  <c r="K31" i="3"/>
  <c r="L28" i="3"/>
  <c r="K19" i="3"/>
  <c r="F19" i="3"/>
  <c r="K28" i="3"/>
  <c r="I27" i="3"/>
  <c r="I55" i="3" s="1"/>
  <c r="K55" i="3" s="1"/>
  <c r="J55" i="3"/>
  <c r="L51" i="3"/>
  <c r="K51" i="3"/>
  <c r="G51" i="3"/>
  <c r="D55" i="3"/>
  <c r="F51" i="3"/>
  <c r="L41" i="3"/>
  <c r="J57" i="3"/>
  <c r="K41" i="3"/>
  <c r="I57" i="3"/>
  <c r="G41" i="3"/>
  <c r="E57" i="3"/>
  <c r="D57" i="3"/>
  <c r="F41" i="3"/>
  <c r="J56" i="3"/>
  <c r="L40" i="3"/>
  <c r="K40" i="3"/>
  <c r="I56" i="3"/>
  <c r="E56" i="3"/>
  <c r="G40" i="3"/>
  <c r="D56" i="3"/>
  <c r="F40" i="3"/>
  <c r="H50" i="2"/>
  <c r="G50" i="2"/>
  <c r="F52" i="2"/>
  <c r="H49" i="2"/>
  <c r="F53" i="2"/>
  <c r="E53" i="2"/>
  <c r="G49" i="2"/>
  <c r="E52" i="2"/>
  <c r="D53" i="2"/>
  <c r="D52" i="2"/>
  <c r="K57" i="3" l="1"/>
  <c r="K56" i="3"/>
  <c r="G27" i="3"/>
  <c r="E55" i="3"/>
  <c r="C62" i="3"/>
  <c r="C66" i="3"/>
  <c r="C64" i="3"/>
  <c r="C68" i="3"/>
  <c r="C67" i="3"/>
  <c r="C63" i="3"/>
  <c r="C50" i="4"/>
  <c r="C46" i="4"/>
  <c r="L40" i="4"/>
  <c r="E46" i="4"/>
  <c r="G40" i="4"/>
  <c r="E50" i="4"/>
  <c r="D50" i="4"/>
  <c r="F40" i="4"/>
  <c r="D46" i="4"/>
  <c r="L27" i="3"/>
  <c r="K27" i="3"/>
  <c r="G55" i="3"/>
  <c r="E62" i="3"/>
  <c r="E66" i="3"/>
  <c r="F55" i="3"/>
  <c r="D66" i="3"/>
  <c r="D62" i="3"/>
  <c r="G57" i="3"/>
  <c r="E68" i="3"/>
  <c r="E64" i="3"/>
  <c r="D64" i="3"/>
  <c r="D68" i="3"/>
  <c r="F57" i="3"/>
  <c r="E67" i="3"/>
  <c r="E63" i="3"/>
  <c r="G56" i="3"/>
  <c r="D63" i="3"/>
  <c r="D67" i="3"/>
  <c r="F56" i="3"/>
  <c r="L55" i="3"/>
  <c r="L57" i="3"/>
  <c r="L56" i="3"/>
  <c r="H52" i="2"/>
  <c r="G52" i="2"/>
</calcChain>
</file>

<file path=xl/sharedStrings.xml><?xml version="1.0" encoding="utf-8"?>
<sst xmlns="http://schemas.openxmlformats.org/spreadsheetml/2006/main" count="167" uniqueCount="67">
  <si>
    <t>BALANCE COMMERCIALE</t>
  </si>
  <si>
    <t>GROUPES DE PRODUITS</t>
  </si>
  <si>
    <t>Janvier</t>
  </si>
  <si>
    <t>Var : en %</t>
  </si>
  <si>
    <t>2025/2024</t>
  </si>
  <si>
    <t>2026/2025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</si>
  <si>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</si>
  <si>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</si>
  <si>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</si>
  <si>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</si>
  <si>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</si>
  <si>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</si>
  <si>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</si>
  <si>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</si>
  <si>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</si>
  <si>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</si>
  <si>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</si>
  <si>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</si>
  <si>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</si>
  <si>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</si>
  <si>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</si>
  <si>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 xml:space="preserve">   JANVIER   2 0 2 6</t>
  </si>
  <si>
    <t>Produits</t>
  </si>
  <si>
    <t>Exportations</t>
  </si>
  <si>
    <t>Importations</t>
  </si>
  <si>
    <t>Valeurs en MD</t>
  </si>
  <si>
    <t>Variation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</si>
  <si>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</si>
  <si>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</si>
  <si>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</si>
  <si>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</si>
  <si>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</si>
  <si>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</si>
  <si>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</si>
  <si>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</si>
  <si>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</si>
  <si>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</si>
  <si>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</si>
  <si>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</si>
  <si>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</si>
  <si>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</si>
  <si>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</si>
  <si>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</si>
  <si>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 xml:space="preserve">  JANVIER 2 0 2 6</t>
  </si>
  <si>
    <t xml:space="preserve">          Variation</t>
  </si>
  <si>
    <t>25/24</t>
  </si>
  <si>
    <t>26/25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</si>
  <si>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</si>
  <si>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</si>
  <si>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</si>
  <si>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</si>
  <si>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</si>
  <si>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</si>
  <si>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</si>
  <si>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</si>
  <si>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</si>
  <si>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>janvier- 2026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</si>
  <si>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</si>
  <si>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</si>
  <si>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</si>
  <si>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</si>
  <si>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</si>
  <si>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</si>
  <si>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</si>
  <si>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2024/2023</t>
  </si>
  <si>
    <t>REGIME GENERAL</t>
  </si>
  <si>
    <t>REGIME OFF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</si>
</sst>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3"/>
        <bgColor theme="0"/>
      </patternFill>
    </fill>
    <fill>
      <patternFill patternType="gray0625">
        <fgColor indexed="13"/>
        <bgColor theme="0"/>
      </patternFill>
    </fill>
    <fill>
      <patternFill patternType="gray0625">
        <bgColor theme="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0" fillId="2" borderId="0" xfId="1" applyNumberFormat="1" applyFont="1" applyFill="1"/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8" fillId="2" borderId="4" xfId="0" applyFont="1" applyFill="1" applyBorder="1" applyAlignment="1">
      <alignment horizontal="centerContinuous" vertical="center"/>
    </xf>
    <xf numFmtId="0" fontId="8" fillId="2" borderId="5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8" fillId="2" borderId="8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/>
    </xf>
    <xf numFmtId="0" fontId="0" fillId="2" borderId="9" xfId="0" applyFill="1" applyBorder="1"/>
    <xf numFmtId="17" fontId="8" fillId="2" borderId="1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0" fillId="2" borderId="11" xfId="0" applyFill="1" applyBorder="1"/>
    <xf numFmtId="0" fontId="9" fillId="2" borderId="7" xfId="0" applyFont="1" applyFill="1" applyBorder="1" applyAlignment="1">
      <alignment vertical="center"/>
    </xf>
    <xf numFmtId="164" fontId="9" fillId="2" borderId="0" xfId="0" applyNumberFormat="1" applyFont="1" applyFill="1" applyAlignment="1">
      <alignment horizontal="center"/>
    </xf>
    <xf numFmtId="165" fontId="9" fillId="2" borderId="0" xfId="1" applyNumberFormat="1" applyFont="1" applyFill="1" applyBorder="1" applyAlignment="1">
      <alignment horizontal="center"/>
    </xf>
    <xf numFmtId="165" fontId="9" fillId="2" borderId="8" xfId="1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5" fontId="10" fillId="2" borderId="0" xfId="1" applyNumberFormat="1" applyFont="1" applyFill="1" applyBorder="1" applyAlignment="1">
      <alignment horizontal="center"/>
    </xf>
    <xf numFmtId="165" fontId="10" fillId="2" borderId="8" xfId="1" applyNumberFormat="1" applyFont="1" applyFill="1" applyBorder="1" applyAlignment="1">
      <alignment horizontal="center"/>
    </xf>
    <xf numFmtId="10" fontId="9" fillId="2" borderId="8" xfId="1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9" fontId="9" fillId="2" borderId="0" xfId="1" applyFont="1" applyFill="1" applyBorder="1" applyAlignment="1">
      <alignment horizontal="center"/>
    </xf>
    <xf numFmtId="9" fontId="9" fillId="2" borderId="8" xfId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2" fillId="2" borderId="9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0" fillId="2" borderId="13" xfId="0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17" fontId="8" fillId="2" borderId="3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right"/>
    </xf>
    <xf numFmtId="17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/>
    </xf>
    <xf numFmtId="165" fontId="9" fillId="2" borderId="8" xfId="1" applyNumberFormat="1" applyFont="1" applyFill="1" applyBorder="1" applyAlignment="1">
      <alignment horizontal="center" vertical="center"/>
    </xf>
    <xf numFmtId="165" fontId="12" fillId="2" borderId="0" xfId="1" applyNumberFormat="1" applyFont="1" applyFill="1" applyBorder="1" applyAlignment="1">
      <alignment horizontal="center" vertical="center"/>
    </xf>
    <xf numFmtId="165" fontId="12" fillId="2" borderId="8" xfId="1" applyNumberFormat="1" applyFont="1" applyFill="1" applyBorder="1" applyAlignment="1">
      <alignment horizontal="center" vertical="center"/>
    </xf>
    <xf numFmtId="165" fontId="10" fillId="2" borderId="0" xfId="1" applyNumberFormat="1" applyFont="1" applyFill="1" applyBorder="1" applyAlignment="1">
      <alignment horizontal="center" vertical="center"/>
    </xf>
    <xf numFmtId="165" fontId="10" fillId="2" borderId="8" xfId="1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17" fontId="9" fillId="2" borderId="8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center"/>
    </xf>
    <xf numFmtId="165" fontId="12" fillId="2" borderId="12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165" fontId="10" fillId="2" borderId="12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7" fontId="0" fillId="2" borderId="0" xfId="0" applyNumberFormat="1" applyFill="1"/>
    <xf numFmtId="17" fontId="9" fillId="2" borderId="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9" fillId="2" borderId="1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7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2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4" fillId="3" borderId="18" xfId="0" applyFont="1" applyFill="1" applyBorder="1" applyAlignment="1">
      <alignment horizontal="center"/>
    </xf>
    <xf numFmtId="0" fontId="3" fillId="2" borderId="19" xfId="0" applyFont="1" applyFill="1" applyBorder="1"/>
    <xf numFmtId="0" fontId="8" fillId="2" borderId="19" xfId="0" applyFont="1" applyFill="1" applyBorder="1" applyAlignment="1">
      <alignment horizontal="centerContinuous"/>
    </xf>
    <xf numFmtId="0" fontId="3" fillId="2" borderId="19" xfId="0" applyFont="1" applyFill="1" applyBorder="1" applyAlignment="1">
      <alignment horizontal="centerContinuous"/>
    </xf>
    <xf numFmtId="17" fontId="8" fillId="2" borderId="2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/>
    </xf>
    <xf numFmtId="164" fontId="3" fillId="2" borderId="0" xfId="0" applyNumberFormat="1" applyFont="1" applyFill="1"/>
    <xf numFmtId="165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2" borderId="0" xfId="0" applyNumberFormat="1" applyFont="1" applyFill="1"/>
    <xf numFmtId="0" fontId="4" fillId="2" borderId="0" xfId="0" applyFont="1" applyFill="1"/>
    <xf numFmtId="164" fontId="0" fillId="0" borderId="0" xfId="0" applyNumberFormat="1"/>
    <xf numFmtId="164" fontId="0" fillId="2" borderId="0" xfId="0" applyNumberFormat="1" applyFill="1"/>
    <xf numFmtId="49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7" fontId="7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1</xdr:row>
      <xdr:rowOff>76200</xdr:rowOff>
    </xdr:from>
    <xdr:to>
      <xdr:col>2</xdr:col>
      <xdr:colOff>771526</xdr:colOff>
      <xdr:row>6</xdr:row>
      <xdr:rowOff>85725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C89C2671-0492-4EDD-85CF-AEF5BA761FF8}"/>
            </a:ext>
          </a:extLst>
        </xdr:cNvPr>
        <xdr:cNvSpPr>
          <a:spLocks noChangeArrowheads="1"/>
        </xdr:cNvSpPr>
      </xdr:nvSpPr>
      <xdr:spPr bwMode="auto">
        <a:xfrm>
          <a:off x="320040" y="266700"/>
          <a:ext cx="2604136" cy="962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t" upright="1"/>
        <a:lstStyle/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****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/>
          <a:endParaRPr lang="fr-FR" sz="900" b="1" i="1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1</xdr:row>
      <xdr:rowOff>1</xdr:rowOff>
    </xdr:from>
    <xdr:to>
      <xdr:col>3</xdr:col>
      <xdr:colOff>638175</xdr:colOff>
      <xdr:row>5</xdr:row>
      <xdr:rowOff>152400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ED797FAF-98C6-43F0-B1CF-1D6F4BE214BA}"/>
            </a:ext>
          </a:extLst>
        </xdr:cNvPr>
        <xdr:cNvSpPr>
          <a:spLocks noChangeArrowheads="1"/>
        </xdr:cNvSpPr>
      </xdr:nvSpPr>
      <xdr:spPr bwMode="auto">
        <a:xfrm>
          <a:off x="409576" y="190501"/>
          <a:ext cx="2305049" cy="91439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 eaLnBrk="1" fontAlgn="auto" latinLnBrk="0" hangingPunct="1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</xdr:row>
      <xdr:rowOff>19050</xdr:rowOff>
    </xdr:from>
    <xdr:to>
      <xdr:col>2</xdr:col>
      <xdr:colOff>361950</xdr:colOff>
      <xdr:row>5</xdr:row>
      <xdr:rowOff>152400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A00B0111-2FBA-4EDE-B2D9-602CAEDDDF62}"/>
            </a:ext>
          </a:extLst>
        </xdr:cNvPr>
        <xdr:cNvSpPr txBox="1">
          <a:spLocks noChangeArrowheads="1"/>
        </xdr:cNvSpPr>
      </xdr:nvSpPr>
      <xdr:spPr bwMode="auto">
        <a:xfrm>
          <a:off x="150495" y="209550"/>
          <a:ext cx="2354580" cy="895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rtl="0"/>
          <a:endParaRPr lang="fr-FR" sz="800">
            <a:effectLst/>
          </a:endParaRPr>
        </a:p>
        <a:p>
          <a:pPr marL="0" indent="0" algn="ctr" rtl="0" eaLnBrk="1" fontAlgn="auto" latinLnBrk="0" hangingPunct="1"/>
          <a:r>
            <a:rPr lang="fr-FR" sz="1100" b="1" i="0">
              <a:effectLst/>
              <a:latin typeface="+mn-lt"/>
              <a:ea typeface="+mn-ea"/>
              <a:cs typeface="+mn-cs"/>
            </a:rPr>
            <a:t>   </a:t>
          </a:r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marL="0" indent="0"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 LA  PLANIFICATION</a:t>
          </a: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2</xdr:col>
      <xdr:colOff>495300</xdr:colOff>
      <xdr:row>5</xdr:row>
      <xdr:rowOff>66675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55B871B0-B080-428D-983E-F5B73800D9E5}"/>
            </a:ext>
          </a:extLst>
        </xdr:cNvPr>
        <xdr:cNvSpPr txBox="1">
          <a:spLocks noChangeArrowheads="1"/>
        </xdr:cNvSpPr>
      </xdr:nvSpPr>
      <xdr:spPr bwMode="auto">
        <a:xfrm>
          <a:off x="114300" y="76200"/>
          <a:ext cx="2552700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rtl="0"/>
          <a:endParaRPr lang="fr-FR" sz="900">
            <a:effectLst/>
          </a:endParaRPr>
        </a:p>
        <a:p>
          <a:pPr algn="ctr" rtl="0" eaLnBrk="1" fontAlgn="auto" latinLnBrk="0" hangingPunct="1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DE LA PLANIFICATION</a:t>
          </a:r>
        </a:p>
        <a:p>
          <a:pPr algn="ctr" rtl="0"/>
          <a:endParaRPr lang="fr-FR" sz="9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0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3.85546875" customWidth="1"/>
    <col min="2" max="2" width="28.42578125" customWidth="1"/>
    <col min="3" max="7" width="11.7109375" customWidth="1"/>
  </cols>
  <sheetData>
    <row r="1" spans="2:8" x14ac:dyDescent="0.25">
      <c r="B1" s="1" t="s">
        <v>19</v>
      </c>
      <c r="C1" s="1"/>
      <c r="D1" s="1"/>
      <c r="E1" s="1"/>
      <c r="F1" s="1"/>
      <c r="G1" s="1"/>
      <c r="H1" s="1"/>
    </row>
    <row r="2" spans="2:8" x14ac:dyDescent="0.25">
      <c r="B2" s="1"/>
      <c r="C2" s="1"/>
      <c r="D2" s="1"/>
      <c r="E2" s="1"/>
      <c r="F2" s="1"/>
      <c r="G2" s="1"/>
      <c r="H2" s="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1"/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1"/>
      <c r="C6" s="1"/>
      <c r="D6" s="1"/>
      <c r="E6" s="1"/>
      <c r="F6" s="1"/>
      <c r="G6" s="1"/>
      <c r="H6" s="1"/>
    </row>
    <row r="7" spans="2:8" x14ac:dyDescent="0.25">
      <c r="B7" s="1"/>
      <c r="C7" s="1"/>
      <c r="D7" s="1"/>
      <c r="E7" s="1"/>
      <c r="F7" s="1"/>
      <c r="G7" s="1"/>
      <c r="H7" s="1"/>
    </row>
    <row r="8" spans="2:8" ht="15.75" x14ac:dyDescent="0.25">
      <c r="B8" s="1"/>
      <c r="C8" s="1"/>
      <c r="D8" s="1"/>
      <c r="E8" s="1"/>
      <c r="F8" s="114"/>
      <c r="G8" s="1"/>
      <c r="H8" s="1"/>
    </row>
    <row r="9" spans="2:8" ht="15.75" x14ac:dyDescent="0.25">
      <c r="B9" s="1"/>
      <c r="C9" s="1"/>
      <c r="D9" s="1"/>
      <c r="E9" s="1"/>
      <c r="F9" s="114"/>
      <c r="G9" s="1"/>
      <c r="H9" s="1"/>
    </row>
    <row r="10" spans="2:8" ht="15.75" x14ac:dyDescent="0.25">
      <c r="B10" s="115" t="s">
        <v>54</v>
      </c>
      <c r="C10" s="115"/>
      <c r="D10" s="115"/>
      <c r="E10" s="116"/>
      <c r="F10" s="116"/>
      <c r="G10" s="116"/>
      <c r="H10" s="1"/>
    </row>
    <row r="11" spans="2:8" ht="18.75" x14ac:dyDescent="0.3">
      <c r="B11" s="117" t="s">
        <v>55</v>
      </c>
      <c r="C11" s="4"/>
      <c r="D11" s="3"/>
      <c r="E11" s="72"/>
      <c r="F11" s="118"/>
      <c r="G11" s="72"/>
      <c r="H11" s="1"/>
    </row>
    <row r="12" spans="2:8" ht="16.5" thickBot="1" x14ac:dyDescent="0.3">
      <c r="B12" s="117"/>
      <c r="C12" s="117"/>
      <c r="D12" s="117"/>
      <c r="E12" s="72"/>
      <c r="F12" s="114"/>
      <c r="G12" s="72"/>
      <c r="H12" s="1"/>
    </row>
    <row r="13" spans="2:8" ht="16.5" thickBot="1" x14ac:dyDescent="0.3">
      <c r="B13" s="138" t="s">
        <v>56</v>
      </c>
      <c r="C13" s="139"/>
      <c r="D13" s="139"/>
      <c r="E13" s="139"/>
      <c r="F13" s="139"/>
      <c r="G13" s="140"/>
      <c r="H13" s="1"/>
    </row>
    <row r="14" spans="2:8" ht="15.75" x14ac:dyDescent="0.25">
      <c r="B14" s="119"/>
      <c r="C14" s="119"/>
      <c r="D14" s="119"/>
      <c r="E14" s="120"/>
      <c r="F14" s="114"/>
      <c r="G14" s="120"/>
      <c r="H14" s="1"/>
    </row>
    <row r="15" spans="2:8" x14ac:dyDescent="0.25">
      <c r="B15" s="121" t="s">
        <v>57</v>
      </c>
      <c r="C15" s="122"/>
      <c r="D15" s="122"/>
      <c r="E15" s="72"/>
      <c r="F15" s="72"/>
      <c r="G15" s="72"/>
      <c r="H15" s="1"/>
    </row>
    <row r="16" spans="2:8" x14ac:dyDescent="0.25">
      <c r="B16" s="6"/>
      <c r="C16" s="6"/>
      <c r="D16" s="6"/>
      <c r="E16" s="6"/>
      <c r="F16" s="6"/>
      <c r="G16" s="6"/>
      <c r="H16" s="1"/>
    </row>
    <row r="17" spans="2:8" x14ac:dyDescent="0.25">
      <c r="B17" s="123" t="s">
        <v>58</v>
      </c>
      <c r="C17" s="6"/>
      <c r="D17" s="6"/>
      <c r="E17" s="6"/>
      <c r="F17" s="6"/>
      <c r="G17" s="6"/>
      <c r="H17" s="1"/>
    </row>
    <row r="18" spans="2:8" ht="15.75" thickBot="1" x14ac:dyDescent="0.3">
      <c r="B18" s="7"/>
      <c r="C18" s="6"/>
      <c r="D18" s="6"/>
      <c r="E18" s="6"/>
      <c r="F18" s="6"/>
      <c r="G18" s="6"/>
      <c r="H18" s="1"/>
    </row>
    <row r="19" spans="2:8" ht="16.5" thickTop="1" thickBot="1" x14ac:dyDescent="0.3">
      <c r="B19" s="124"/>
      <c r="C19" s="125" t="s">
        <v>59</v>
      </c>
      <c r="D19" s="125"/>
      <c r="E19" s="126"/>
      <c r="F19" s="125" t="s">
        <v>60</v>
      </c>
      <c r="G19" s="125"/>
      <c r="H19" s="1"/>
    </row>
    <row r="20" spans="2:8" ht="15.75" thickTop="1" x14ac:dyDescent="0.25">
      <c r="B20" s="6"/>
      <c r="C20" s="127">
        <v>45292</v>
      </c>
      <c r="D20" s="127">
        <v>45658</v>
      </c>
      <c r="E20" s="127">
        <v>46023</v>
      </c>
      <c r="F20" s="128" t="s">
        <v>4</v>
      </c>
      <c r="G20" s="128" t="s">
        <v>5</v>
      </c>
      <c r="H20" s="1"/>
    </row>
    <row r="21" spans="2:8" x14ac:dyDescent="0.25">
      <c r="B21" s="7" t="s">
        <v>23</v>
      </c>
      <c r="C21" s="16">
        <f>C37+C45</f>
        <v>5148.5361845139996</v>
      </c>
      <c r="D21" s="16">
        <f t="shared" ref="D21:E22" si="0">D37+D45</f>
        <v>5025.702562077</v>
      </c>
      <c r="E21" s="16">
        <f t="shared" si="0"/>
        <v>5298.7195985589997</v>
      </c>
      <c r="F21" s="129">
        <f>(D21-C21)/C21</f>
        <v>-2.385797011711098E-2</v>
      </c>
      <c r="G21" s="129">
        <f>(E21-D21)/D21</f>
        <v>5.43241533118443E-2</v>
      </c>
      <c r="H21" s="1"/>
    </row>
    <row r="22" spans="2:8" x14ac:dyDescent="0.25">
      <c r="B22" s="7" t="s">
        <v>24</v>
      </c>
      <c r="C22" s="16">
        <f>C38+C46</f>
        <v>5726.1231061920007</v>
      </c>
      <c r="D22" s="16">
        <f t="shared" si="0"/>
        <v>6790.2529893629999</v>
      </c>
      <c r="E22" s="16">
        <f t="shared" si="0"/>
        <v>6586.3675967270001</v>
      </c>
      <c r="F22" s="129">
        <f>(D22-C22)/C22</f>
        <v>0.18583775853863352</v>
      </c>
      <c r="G22" s="129">
        <f>(E22-D22)/D22</f>
        <v>-3.0026185026594491E-2</v>
      </c>
      <c r="H22" s="1"/>
    </row>
    <row r="23" spans="2:8" x14ac:dyDescent="0.25">
      <c r="B23" s="7"/>
      <c r="C23" s="6"/>
      <c r="D23" s="6"/>
      <c r="E23" s="6"/>
      <c r="F23" s="6"/>
      <c r="G23" s="6"/>
      <c r="H23" s="1"/>
    </row>
    <row r="24" spans="2:8" x14ac:dyDescent="0.25">
      <c r="B24" s="7" t="s">
        <v>61</v>
      </c>
      <c r="C24" s="16">
        <f>C21-C22</f>
        <v>-577.58692167800109</v>
      </c>
      <c r="D24" s="16">
        <f>D21-D22</f>
        <v>-1764.5504272859998</v>
      </c>
      <c r="E24" s="16">
        <f>E21-E22</f>
        <v>-1287.6479981680004</v>
      </c>
      <c r="F24" s="130"/>
      <c r="G24" s="130"/>
      <c r="H24" s="1"/>
    </row>
    <row r="25" spans="2:8" x14ac:dyDescent="0.25">
      <c r="B25" s="7" t="s">
        <v>62</v>
      </c>
      <c r="C25" s="131">
        <f>C21/C22</f>
        <v>0.89913124273325151</v>
      </c>
      <c r="D25" s="131">
        <f>D21/D22</f>
        <v>0.74013480351171212</v>
      </c>
      <c r="E25" s="131">
        <f>E21/E22</f>
        <v>0.80449800603174981</v>
      </c>
      <c r="F25" s="130"/>
      <c r="G25" s="130"/>
      <c r="H25" s="1"/>
    </row>
    <row r="26" spans="2:8" x14ac:dyDescent="0.25">
      <c r="B26" s="7"/>
      <c r="C26" s="6"/>
      <c r="D26" s="6"/>
      <c r="E26" s="6"/>
      <c r="F26" s="6"/>
      <c r="G26" s="6"/>
      <c r="H26" s="1"/>
    </row>
    <row r="27" spans="2:8" x14ac:dyDescent="0.25">
      <c r="B27" s="132"/>
      <c r="C27" s="133"/>
      <c r="D27" s="133"/>
      <c r="E27" s="133"/>
      <c r="F27" s="133"/>
      <c r="G27" s="133"/>
      <c r="H27" s="1"/>
    </row>
    <row r="28" spans="2:8" x14ac:dyDescent="0.25">
      <c r="B28" s="132"/>
      <c r="C28" s="133"/>
      <c r="D28" s="133"/>
      <c r="E28" s="133"/>
      <c r="F28" s="133"/>
      <c r="G28" s="133"/>
      <c r="H28" s="1"/>
    </row>
    <row r="29" spans="2:8" x14ac:dyDescent="0.25">
      <c r="B29" s="7"/>
      <c r="C29" s="6"/>
      <c r="D29" s="6"/>
      <c r="E29" s="6"/>
      <c r="F29" s="6"/>
      <c r="G29" s="6"/>
      <c r="H29" s="1"/>
    </row>
    <row r="30" spans="2:8" x14ac:dyDescent="0.25">
      <c r="B30" s="121" t="s">
        <v>63</v>
      </c>
      <c r="C30" s="72"/>
      <c r="D30" s="72"/>
      <c r="E30" s="72"/>
      <c r="F30" s="72"/>
      <c r="G30" s="72"/>
      <c r="H30" s="1"/>
    </row>
    <row r="31" spans="2:8" ht="15.75" thickBot="1" x14ac:dyDescent="0.3">
      <c r="B31" s="7"/>
      <c r="C31" s="6"/>
      <c r="D31" s="6"/>
      <c r="E31" s="6"/>
      <c r="F31" s="6"/>
      <c r="G31" s="6"/>
      <c r="H31" s="1"/>
    </row>
    <row r="32" spans="2:8" ht="16.5" thickTop="1" thickBot="1" x14ac:dyDescent="0.3">
      <c r="B32" s="124"/>
      <c r="C32" s="125" t="s">
        <v>59</v>
      </c>
      <c r="D32" s="125"/>
      <c r="E32" s="125"/>
      <c r="F32" s="125" t="s">
        <v>60</v>
      </c>
      <c r="G32" s="125"/>
      <c r="H32" s="1"/>
    </row>
    <row r="33" spans="2:8" ht="15.75" thickTop="1" x14ac:dyDescent="0.25">
      <c r="B33" s="6"/>
      <c r="C33" s="127">
        <v>45292</v>
      </c>
      <c r="D33" s="127">
        <v>45658</v>
      </c>
      <c r="E33" s="127">
        <v>46023</v>
      </c>
      <c r="F33" s="128" t="s">
        <v>64</v>
      </c>
      <c r="G33" s="128" t="s">
        <v>4</v>
      </c>
      <c r="H33" s="1"/>
    </row>
    <row r="34" spans="2:8" x14ac:dyDescent="0.25">
      <c r="B34" s="6"/>
      <c r="C34" s="1"/>
      <c r="D34" s="6"/>
      <c r="E34" s="6"/>
      <c r="F34" s="6"/>
      <c r="G34" s="6"/>
      <c r="H34" s="1"/>
    </row>
    <row r="35" spans="2:8" x14ac:dyDescent="0.25">
      <c r="B35" s="123" t="s">
        <v>65</v>
      </c>
      <c r="C35" s="1"/>
      <c r="D35" s="6"/>
      <c r="E35" s="6"/>
      <c r="F35" s="6"/>
      <c r="G35" s="6"/>
      <c r="H35" s="1"/>
    </row>
    <row r="36" spans="2:8" x14ac:dyDescent="0.25">
      <c r="B36" s="6"/>
      <c r="C36" s="1"/>
      <c r="D36" s="6"/>
      <c r="E36" s="6"/>
      <c r="F36" s="6"/>
      <c r="G36" s="6"/>
      <c r="H36" s="1"/>
    </row>
    <row r="37" spans="2:8" x14ac:dyDescent="0.25">
      <c r="B37" s="7" t="s">
        <v>23</v>
      </c>
      <c r="C37" s="16">
        <v>1746.3429607439998</v>
      </c>
      <c r="D37" s="16">
        <v>1576.5582025179999</v>
      </c>
      <c r="E37" s="16">
        <v>1723.0684114400001</v>
      </c>
      <c r="F37" s="129">
        <f>(D37-C37)/C37</f>
        <v>-9.7223032384008909E-2</v>
      </c>
      <c r="G37" s="129">
        <f>(E37-D37)/D37</f>
        <v>9.2930415564741853E-2</v>
      </c>
      <c r="H37" s="1"/>
    </row>
    <row r="38" spans="2:8" x14ac:dyDescent="0.25">
      <c r="B38" s="7" t="s">
        <v>24</v>
      </c>
      <c r="C38" s="16">
        <v>3781.4917496770004</v>
      </c>
      <c r="D38" s="16">
        <v>4935.53226387</v>
      </c>
      <c r="E38" s="16">
        <v>4601.7282399280002</v>
      </c>
      <c r="F38" s="129">
        <f>(D38-C38)/C38</f>
        <v>0.30518128574300685</v>
      </c>
      <c r="G38" s="129">
        <f>(E38-D38)/D38</f>
        <v>-6.7632831900537649E-2</v>
      </c>
      <c r="H38" s="1"/>
    </row>
    <row r="39" spans="2:8" x14ac:dyDescent="0.25">
      <c r="B39" s="7"/>
      <c r="C39" s="1"/>
      <c r="D39" s="6"/>
      <c r="E39" s="6"/>
      <c r="F39" s="6"/>
      <c r="G39" s="6"/>
      <c r="H39" s="1"/>
    </row>
    <row r="40" spans="2:8" x14ac:dyDescent="0.25">
      <c r="B40" s="7" t="s">
        <v>61</v>
      </c>
      <c r="C40" s="16">
        <f>C37-C38</f>
        <v>-2035.1487889330006</v>
      </c>
      <c r="D40" s="16">
        <f>D37-D38</f>
        <v>-3358.9740613519998</v>
      </c>
      <c r="E40" s="16">
        <f>E37-E38</f>
        <v>-2878.6598284880001</v>
      </c>
      <c r="F40" s="134"/>
      <c r="G40" s="6"/>
      <c r="H40" s="1"/>
    </row>
    <row r="41" spans="2:8" x14ac:dyDescent="0.25">
      <c r="B41" s="7" t="s">
        <v>62</v>
      </c>
      <c r="C41" s="131">
        <f>C37/C38</f>
        <v>0.4618132410028834</v>
      </c>
      <c r="D41" s="131">
        <f>D37/D38</f>
        <v>0.31943022924984488</v>
      </c>
      <c r="E41" s="131">
        <f>E37/E38</f>
        <v>0.37443941093465344</v>
      </c>
      <c r="F41" s="6"/>
      <c r="G41" s="6"/>
      <c r="H41" s="1"/>
    </row>
    <row r="42" spans="2:8" x14ac:dyDescent="0.25">
      <c r="B42" s="6"/>
      <c r="C42" s="1"/>
      <c r="D42" s="6"/>
      <c r="E42" s="6"/>
      <c r="F42" s="6"/>
      <c r="G42" s="6"/>
      <c r="H42" s="1"/>
    </row>
    <row r="43" spans="2:8" x14ac:dyDescent="0.25">
      <c r="B43" s="123" t="s">
        <v>66</v>
      </c>
      <c r="C43" s="1"/>
      <c r="D43" s="6"/>
      <c r="E43" s="6"/>
      <c r="F43" s="6"/>
      <c r="G43" s="6"/>
      <c r="H43" s="1"/>
    </row>
    <row r="44" spans="2:8" x14ac:dyDescent="0.25">
      <c r="B44" s="6"/>
      <c r="C44" s="1"/>
      <c r="D44" s="6"/>
      <c r="E44" s="6"/>
      <c r="F44" s="6"/>
      <c r="G44" s="6"/>
      <c r="H44" s="1"/>
    </row>
    <row r="45" spans="2:8" x14ac:dyDescent="0.25">
      <c r="B45" s="7" t="s">
        <v>23</v>
      </c>
      <c r="C45" s="16">
        <v>3402.1932237699998</v>
      </c>
      <c r="D45" s="16">
        <v>3449.1443595589999</v>
      </c>
      <c r="E45" s="16">
        <v>3575.6511871189996</v>
      </c>
      <c r="F45" s="129">
        <f>(D45-C45)/C45</f>
        <v>1.3800255511935072E-2</v>
      </c>
      <c r="G45" s="129">
        <f>(E45-D45)/D45</f>
        <v>3.6677742179563218E-2</v>
      </c>
      <c r="H45" s="1"/>
    </row>
    <row r="46" spans="2:8" x14ac:dyDescent="0.25">
      <c r="B46" s="7" t="s">
        <v>24</v>
      </c>
      <c r="C46" s="16">
        <v>1944.6313565149999</v>
      </c>
      <c r="D46" s="16">
        <v>1854.7207254929999</v>
      </c>
      <c r="E46" s="16">
        <v>1984.6393567990001</v>
      </c>
      <c r="F46" s="129">
        <f>(D46-C46)/C46</f>
        <v>-4.6235308672143399E-2</v>
      </c>
      <c r="G46" s="129">
        <f>(E46-D46)/D46</f>
        <v>7.0047543827099226E-2</v>
      </c>
      <c r="H46" s="1"/>
    </row>
    <row r="47" spans="2:8" x14ac:dyDescent="0.25">
      <c r="B47" s="7"/>
      <c r="C47" s="135"/>
      <c r="D47" s="6"/>
      <c r="E47" s="6"/>
      <c r="F47" s="6"/>
      <c r="G47" s="6"/>
      <c r="H47" s="1"/>
    </row>
    <row r="48" spans="2:8" x14ac:dyDescent="0.25">
      <c r="B48" s="7" t="s">
        <v>61</v>
      </c>
      <c r="C48" s="16">
        <f>C45-C46</f>
        <v>1457.5618672549999</v>
      </c>
      <c r="D48" s="16">
        <f>D45-D46</f>
        <v>1594.423634066</v>
      </c>
      <c r="E48" s="16">
        <f>E45-E46</f>
        <v>1591.0118303199995</v>
      </c>
      <c r="F48" s="6"/>
      <c r="G48" s="6"/>
      <c r="H48" s="1"/>
    </row>
    <row r="49" spans="2:8" x14ac:dyDescent="0.25">
      <c r="B49" s="7" t="s">
        <v>62</v>
      </c>
      <c r="C49" s="131">
        <f>C45/C46</f>
        <v>1.7495311964253812</v>
      </c>
      <c r="D49" s="131">
        <f>D45/D46</f>
        <v>1.8596569888667143</v>
      </c>
      <c r="E49" s="131">
        <f>E45/E46</f>
        <v>1.801662944388104</v>
      </c>
      <c r="F49" s="6"/>
      <c r="G49" s="6"/>
      <c r="H49" s="1"/>
    </row>
    <row r="50" spans="2:8" x14ac:dyDescent="0.25">
      <c r="B50" s="6"/>
      <c r="C50" s="1"/>
      <c r="D50" s="6"/>
      <c r="E50" s="6"/>
      <c r="F50" s="6"/>
      <c r="G50" s="6"/>
      <c r="H50" s="1"/>
    </row>
  </sheetData>
  <mergeCells count="1">
    <mergeCell ref="B13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C8C2-36D6-4D7C-9217-E3E76B11E736}">
  <dimension ref="B1:I55"/>
  <sheetViews>
    <sheetView workbookViewId="0">
      <selection activeCell="C10" sqref="C10"/>
    </sheetView>
  </sheetViews>
  <sheetFormatPr baseColWidth="10" defaultRowHeight="15" x14ac:dyDescent="0.25"/>
  <cols>
    <col min="1" max="1" width="4.42578125" customWidth="1"/>
    <col min="3" max="3" width="16.85546875" customWidth="1"/>
    <col min="4" max="6" width="12.85546875" customWidth="1"/>
  </cols>
  <sheetData>
    <row r="1" spans="2:9" x14ac:dyDescent="0.25">
      <c r="B1" s="1"/>
      <c r="C1" s="2"/>
      <c r="D1" s="1"/>
      <c r="E1" s="1"/>
      <c r="F1" s="1"/>
      <c r="G1" s="1"/>
      <c r="H1" s="1"/>
      <c r="I1" s="1"/>
    </row>
    <row r="2" spans="2:9" x14ac:dyDescent="0.25">
      <c r="B2" s="1"/>
      <c r="C2" s="2"/>
      <c r="D2" s="1"/>
      <c r="E2" s="1"/>
      <c r="F2" s="1"/>
      <c r="G2" s="1"/>
      <c r="H2" s="1"/>
      <c r="I2" s="1"/>
    </row>
    <row r="3" spans="2:9" x14ac:dyDescent="0.25">
      <c r="B3" s="1"/>
      <c r="C3" s="2"/>
      <c r="D3" s="1"/>
      <c r="E3" s="1"/>
      <c r="F3" s="1"/>
      <c r="G3" s="1"/>
      <c r="H3" s="1"/>
      <c r="I3" s="1"/>
    </row>
    <row r="4" spans="2:9" x14ac:dyDescent="0.25">
      <c r="B4" s="1"/>
      <c r="C4" s="2"/>
      <c r="D4" s="1"/>
      <c r="E4" s="1"/>
      <c r="F4" s="1"/>
      <c r="G4" s="1"/>
      <c r="H4" s="1"/>
      <c r="I4" s="1"/>
    </row>
    <row r="5" spans="2:9" x14ac:dyDescent="0.25">
      <c r="B5" s="1"/>
      <c r="C5" s="2"/>
      <c r="D5" s="1"/>
      <c r="E5" s="1"/>
      <c r="F5" s="1"/>
      <c r="G5" s="1"/>
      <c r="H5" s="1"/>
      <c r="I5" s="1"/>
    </row>
    <row r="6" spans="2:9" x14ac:dyDescent="0.25">
      <c r="B6" s="1"/>
      <c r="C6" s="2"/>
      <c r="D6" s="1"/>
      <c r="E6" s="1"/>
      <c r="F6" s="1"/>
      <c r="G6" s="1"/>
      <c r="H6" s="1"/>
      <c r="I6" s="1"/>
    </row>
    <row r="7" spans="2:9" x14ac:dyDescent="0.25">
      <c r="B7" s="1"/>
      <c r="C7" s="2"/>
      <c r="D7" s="1"/>
      <c r="E7" s="1"/>
      <c r="F7" s="1"/>
      <c r="G7" s="1"/>
      <c r="H7" s="1"/>
      <c r="I7" s="1"/>
    </row>
    <row r="8" spans="2:9" x14ac:dyDescent="0.25">
      <c r="B8" s="1"/>
      <c r="C8" s="2"/>
      <c r="D8" s="1"/>
      <c r="E8" s="1"/>
      <c r="F8" s="1"/>
      <c r="G8" s="1"/>
      <c r="H8" s="1"/>
      <c r="I8" s="1"/>
    </row>
    <row r="9" spans="2:9" ht="18.75" x14ac:dyDescent="0.3">
      <c r="B9" s="1"/>
      <c r="C9" s="3" t="s">
        <v>0</v>
      </c>
      <c r="D9" s="4"/>
      <c r="E9" s="4"/>
      <c r="F9" s="4"/>
      <c r="G9" s="4"/>
      <c r="H9" s="4"/>
      <c r="I9" s="1"/>
    </row>
    <row r="10" spans="2:9" x14ac:dyDescent="0.25">
      <c r="B10" s="1"/>
      <c r="C10" s="5"/>
      <c r="D10" s="6"/>
      <c r="E10" s="6"/>
      <c r="F10" s="6"/>
      <c r="G10" s="6"/>
      <c r="H10" s="6"/>
      <c r="I10" s="1"/>
    </row>
    <row r="11" spans="2:9" x14ac:dyDescent="0.25">
      <c r="B11" s="1"/>
      <c r="C11" s="7" t="s">
        <v>1</v>
      </c>
      <c r="D11" s="7" t="s">
        <v>2</v>
      </c>
      <c r="E11" s="7" t="s">
        <v>2</v>
      </c>
      <c r="F11" s="7" t="s">
        <v>2</v>
      </c>
      <c r="G11" s="141" t="s">
        <v>3</v>
      </c>
      <c r="H11" s="141"/>
      <c r="I11" s="1"/>
    </row>
    <row r="12" spans="2:9" x14ac:dyDescent="0.25">
      <c r="B12" s="1"/>
      <c r="C12" s="5"/>
      <c r="D12" s="7">
        <v>2024</v>
      </c>
      <c r="E12" s="7">
        <v>2025</v>
      </c>
      <c r="F12" s="7">
        <v>2026</v>
      </c>
      <c r="G12" s="7" t="s">
        <v>4</v>
      </c>
      <c r="H12" s="7" t="s">
        <v>5</v>
      </c>
      <c r="I12" s="1"/>
    </row>
    <row r="13" spans="2:9" x14ac:dyDescent="0.25">
      <c r="B13" s="1"/>
      <c r="C13" s="5"/>
      <c r="D13" s="5"/>
      <c r="E13" s="5"/>
      <c r="F13" s="5"/>
      <c r="G13" s="5"/>
      <c r="H13" s="5"/>
      <c r="I13" s="1"/>
    </row>
    <row r="14" spans="2:9" x14ac:dyDescent="0.25">
      <c r="B14" s="1"/>
      <c r="C14" s="7" t="s">
        <v>6</v>
      </c>
      <c r="D14" s="5"/>
      <c r="E14" s="5"/>
      <c r="F14" s="5"/>
      <c r="G14" s="5"/>
      <c r="H14" s="5"/>
      <c r="I14" s="1"/>
    </row>
    <row r="15" spans="2:9" x14ac:dyDescent="0.25">
      <c r="B15" s="1"/>
      <c r="C15" s="8" t="s">
        <v>7</v>
      </c>
      <c r="D15" s="9">
        <v>974.85544495700003</v>
      </c>
      <c r="E15" s="9">
        <v>871.65226263</v>
      </c>
      <c r="F15" s="9">
        <v>895.21021772500001</v>
      </c>
      <c r="G15" s="10">
        <f>+(E15-D15)/D15</f>
        <v>-0.105865113500548</v>
      </c>
      <c r="H15" s="10">
        <f>+(F15-E15)/E15</f>
        <v>2.7026781326672147E-2</v>
      </c>
      <c r="I15" s="1"/>
    </row>
    <row r="16" spans="2:9" x14ac:dyDescent="0.25">
      <c r="B16" s="1"/>
      <c r="C16" s="8" t="s">
        <v>8</v>
      </c>
      <c r="D16" s="9">
        <v>505.65972313600003</v>
      </c>
      <c r="E16" s="9">
        <v>696.52109611599997</v>
      </c>
      <c r="F16" s="9">
        <v>470.34321226700001</v>
      </c>
      <c r="G16" s="10">
        <f>+(E16-D16)/D16</f>
        <v>0.37745021849143146</v>
      </c>
      <c r="H16" s="10">
        <f>+(F16-E16)/E16</f>
        <v>-0.32472510180988379</v>
      </c>
      <c r="I16" s="1"/>
    </row>
    <row r="17" spans="2:9" x14ac:dyDescent="0.25">
      <c r="B17" s="1"/>
      <c r="C17" s="5"/>
      <c r="D17" s="9"/>
      <c r="E17" s="9"/>
      <c r="F17" s="9"/>
      <c r="G17" s="5"/>
      <c r="H17" s="5"/>
      <c r="I17" s="1"/>
    </row>
    <row r="18" spans="2:9" x14ac:dyDescent="0.25">
      <c r="B18" s="1"/>
      <c r="C18" s="8" t="s">
        <v>9</v>
      </c>
      <c r="D18" s="9">
        <f>+D15-D16</f>
        <v>469.19572182100001</v>
      </c>
      <c r="E18" s="9">
        <f>+E15-E16</f>
        <v>175.13116651400003</v>
      </c>
      <c r="F18" s="9">
        <f>+F15-F16</f>
        <v>424.86700545799999</v>
      </c>
      <c r="G18" s="5"/>
      <c r="H18" s="5"/>
      <c r="I18" s="1"/>
    </row>
    <row r="19" spans="2:9" x14ac:dyDescent="0.25">
      <c r="B19" s="1"/>
      <c r="C19" s="8" t="s">
        <v>10</v>
      </c>
      <c r="D19" s="10">
        <f>+D15/D16</f>
        <v>1.9278882623103584</v>
      </c>
      <c r="E19" s="10">
        <f>+E15/E16</f>
        <v>1.2514369880403928</v>
      </c>
      <c r="F19" s="10">
        <f>+F15/F16</f>
        <v>1.9033127179835125</v>
      </c>
      <c r="G19" s="5"/>
      <c r="H19" s="5"/>
      <c r="I19" s="1"/>
    </row>
    <row r="20" spans="2:9" x14ac:dyDescent="0.25">
      <c r="B20" s="1"/>
      <c r="C20" s="5"/>
      <c r="D20" s="5"/>
      <c r="E20" s="5"/>
      <c r="F20" s="5"/>
      <c r="G20" s="5"/>
      <c r="H20" s="5"/>
      <c r="I20" s="1"/>
    </row>
    <row r="21" spans="2:9" x14ac:dyDescent="0.25">
      <c r="B21" s="1"/>
      <c r="C21" s="7" t="s">
        <v>11</v>
      </c>
      <c r="D21" s="5"/>
      <c r="E21" s="5"/>
      <c r="F21" s="5"/>
      <c r="G21" s="5"/>
      <c r="H21" s="5"/>
      <c r="I21" s="1"/>
    </row>
    <row r="22" spans="2:9" x14ac:dyDescent="0.25">
      <c r="B22" s="1"/>
      <c r="C22" s="8" t="s">
        <v>7</v>
      </c>
      <c r="D22" s="9">
        <v>1484.337715934</v>
      </c>
      <c r="E22" s="9">
        <v>1576.6754582439999</v>
      </c>
      <c r="F22" s="9">
        <v>1651.6039887229999</v>
      </c>
      <c r="G22" s="10">
        <f>+(E22-D22)/D22</f>
        <v>6.2208041551984367E-2</v>
      </c>
      <c r="H22" s="10">
        <f>+(F22-E22)/E22</f>
        <v>4.7523115862062489E-2</v>
      </c>
      <c r="I22" s="1"/>
    </row>
    <row r="23" spans="2:9" x14ac:dyDescent="0.25">
      <c r="B23" s="1"/>
      <c r="C23" s="8" t="s">
        <v>8</v>
      </c>
      <c r="D23" s="9">
        <v>1947.4081710679998</v>
      </c>
      <c r="E23" s="9">
        <v>2205.253541517</v>
      </c>
      <c r="F23" s="9">
        <v>2084.676500773</v>
      </c>
      <c r="G23" s="10">
        <f>+(E23-D23)/D23</f>
        <v>0.13240437946175013</v>
      </c>
      <c r="H23" s="10">
        <f>+(F23-E23)/E23</f>
        <v>-5.4677178144810823E-2</v>
      </c>
      <c r="I23" s="1"/>
    </row>
    <row r="24" spans="2:9" x14ac:dyDescent="0.25">
      <c r="B24" s="1"/>
      <c r="C24" s="11"/>
      <c r="D24" s="5"/>
      <c r="E24" s="5"/>
      <c r="F24" s="5"/>
      <c r="G24" s="5"/>
      <c r="H24" s="5"/>
      <c r="I24" s="1"/>
    </row>
    <row r="25" spans="2:9" x14ac:dyDescent="0.25">
      <c r="B25" s="1"/>
      <c r="C25" s="8" t="s">
        <v>9</v>
      </c>
      <c r="D25" s="9">
        <f>+D22-D23</f>
        <v>-463.07045513399976</v>
      </c>
      <c r="E25" s="9">
        <f>+E22-E23</f>
        <v>-628.57808327300017</v>
      </c>
      <c r="F25" s="9">
        <f>+F22-F23</f>
        <v>-433.07251205000011</v>
      </c>
      <c r="G25" s="5"/>
      <c r="H25" s="5"/>
      <c r="I25" s="1"/>
    </row>
    <row r="26" spans="2:9" x14ac:dyDescent="0.25">
      <c r="B26" s="1"/>
      <c r="C26" s="8" t="s">
        <v>10</v>
      </c>
      <c r="D26" s="10">
        <f>+D22/D23</f>
        <v>0.76221191735061777</v>
      </c>
      <c r="E26" s="10">
        <f>+E22/E23</f>
        <v>0.71496334936589667</v>
      </c>
      <c r="F26" s="10">
        <f>+F22/F23</f>
        <v>0.79225912898743933</v>
      </c>
      <c r="G26" s="5"/>
      <c r="H26" s="5"/>
      <c r="I26" s="1"/>
    </row>
    <row r="27" spans="2:9" x14ac:dyDescent="0.25">
      <c r="B27" s="1"/>
      <c r="C27" s="5"/>
      <c r="D27" s="5"/>
      <c r="E27" s="5"/>
      <c r="F27" s="5"/>
      <c r="G27" s="5"/>
      <c r="H27" s="5"/>
      <c r="I27" s="1"/>
    </row>
    <row r="28" spans="2:9" x14ac:dyDescent="0.25">
      <c r="B28" s="1"/>
      <c r="C28" s="7" t="s">
        <v>12</v>
      </c>
      <c r="D28" s="5"/>
      <c r="E28" s="5"/>
      <c r="F28" s="5"/>
      <c r="G28" s="5"/>
      <c r="H28" s="5"/>
      <c r="I28" s="1"/>
    </row>
    <row r="29" spans="2:9" x14ac:dyDescent="0.25">
      <c r="B29" s="1"/>
      <c r="C29" s="8" t="s">
        <v>7</v>
      </c>
      <c r="D29" s="9">
        <v>888.01969321699994</v>
      </c>
      <c r="E29" s="9">
        <v>919.78086674899998</v>
      </c>
      <c r="F29" s="9">
        <v>913.64315649299999</v>
      </c>
      <c r="G29" s="10">
        <f>+(E29-D29)/D29</f>
        <v>3.576629412005479E-2</v>
      </c>
      <c r="H29" s="10">
        <f>+(F29-E29)/E29</f>
        <v>-6.6730136251843966E-3</v>
      </c>
      <c r="I29" s="1"/>
    </row>
    <row r="30" spans="2:9" x14ac:dyDescent="0.25">
      <c r="B30" s="1"/>
      <c r="C30" s="8" t="s">
        <v>8</v>
      </c>
      <c r="D30" s="9">
        <v>1015.476158986</v>
      </c>
      <c r="E30" s="9">
        <v>1158.8530635</v>
      </c>
      <c r="F30" s="9">
        <v>1238.321196932</v>
      </c>
      <c r="G30" s="10">
        <f>+(E30-D30)/D30</f>
        <v>0.14119179780367122</v>
      </c>
      <c r="H30" s="10">
        <f>+(F30-E30)/E30</f>
        <v>6.8574814128711206E-2</v>
      </c>
      <c r="I30" s="1"/>
    </row>
    <row r="31" spans="2:9" x14ac:dyDescent="0.25">
      <c r="B31" s="1"/>
      <c r="C31" s="11"/>
      <c r="D31" s="5"/>
      <c r="E31" s="5"/>
      <c r="F31" s="5"/>
      <c r="G31" s="5"/>
      <c r="H31" s="5"/>
      <c r="I31" s="1"/>
    </row>
    <row r="32" spans="2:9" x14ac:dyDescent="0.25">
      <c r="B32" s="1"/>
      <c r="C32" s="8" t="s">
        <v>9</v>
      </c>
      <c r="D32" s="9">
        <f>+D29-D30</f>
        <v>-127.45646576900003</v>
      </c>
      <c r="E32" s="9">
        <f>+E29-E30</f>
        <v>-239.07219675099998</v>
      </c>
      <c r="F32" s="9">
        <f>+F29-F30</f>
        <v>-324.67804043900003</v>
      </c>
      <c r="G32" s="5"/>
      <c r="H32" s="5"/>
      <c r="I32" s="1"/>
    </row>
    <row r="33" spans="2:9" x14ac:dyDescent="0.25">
      <c r="B33" s="1"/>
      <c r="C33" s="8" t="s">
        <v>10</v>
      </c>
      <c r="D33" s="10">
        <f>+D29/D30</f>
        <v>0.87448600871509263</v>
      </c>
      <c r="E33" s="10">
        <f>+E29/E30</f>
        <v>0.79369930124795329</v>
      </c>
      <c r="F33" s="10">
        <f>+F29/F30</f>
        <v>0.73780789568699512</v>
      </c>
      <c r="G33" s="5"/>
      <c r="H33" s="5"/>
      <c r="I33" s="1"/>
    </row>
    <row r="34" spans="2:9" x14ac:dyDescent="0.25">
      <c r="B34" s="1"/>
      <c r="C34" s="7"/>
      <c r="D34" s="5"/>
      <c r="E34" s="5"/>
      <c r="F34" s="5"/>
      <c r="G34" s="5"/>
      <c r="H34" s="5"/>
      <c r="I34" s="1"/>
    </row>
    <row r="35" spans="2:9" x14ac:dyDescent="0.25">
      <c r="B35" s="1"/>
      <c r="C35" s="7" t="s">
        <v>13</v>
      </c>
      <c r="D35" s="5"/>
      <c r="E35" s="5"/>
      <c r="F35" s="5"/>
      <c r="G35" s="5"/>
      <c r="H35" s="5"/>
      <c r="I35" s="1"/>
    </row>
    <row r="36" spans="2:9" x14ac:dyDescent="0.25">
      <c r="B36" s="1"/>
      <c r="C36" s="8" t="s">
        <v>7</v>
      </c>
      <c r="D36" s="9">
        <v>1501.1734718309999</v>
      </c>
      <c r="E36" s="9">
        <v>1515.8981260359999</v>
      </c>
      <c r="F36" s="9">
        <v>1498.149432205</v>
      </c>
      <c r="G36" s="10">
        <f>+(E36-D36)/D36</f>
        <v>9.8087625989287802E-3</v>
      </c>
      <c r="H36" s="10">
        <f>+(F36-E36)/E36</f>
        <v>-1.1708368475533266E-2</v>
      </c>
      <c r="I36" s="1"/>
    </row>
    <row r="37" spans="2:9" x14ac:dyDescent="0.25">
      <c r="B37" s="1"/>
      <c r="C37" s="8" t="s">
        <v>8</v>
      </c>
      <c r="D37" s="9">
        <v>1273.806039138</v>
      </c>
      <c r="E37" s="9">
        <v>1509.4980356799999</v>
      </c>
      <c r="F37" s="9">
        <v>1525.5338985220001</v>
      </c>
      <c r="G37" s="10">
        <f>+(E37-D37)/D37</f>
        <v>0.18502973710306445</v>
      </c>
      <c r="H37" s="10">
        <f>+(F37-E37)/E37</f>
        <v>1.0623308187861466E-2</v>
      </c>
      <c r="I37" s="1"/>
    </row>
    <row r="38" spans="2:9" x14ac:dyDescent="0.25">
      <c r="B38" s="1"/>
      <c r="C38" s="11"/>
      <c r="D38" s="5"/>
      <c r="E38" s="5"/>
      <c r="F38" s="5"/>
      <c r="G38" s="5"/>
      <c r="H38" s="5"/>
      <c r="I38" s="1"/>
    </row>
    <row r="39" spans="2:9" x14ac:dyDescent="0.25">
      <c r="B39" s="1"/>
      <c r="C39" s="8" t="s">
        <v>9</v>
      </c>
      <c r="D39" s="9">
        <f>+D36-D37</f>
        <v>227.36743269299996</v>
      </c>
      <c r="E39" s="9">
        <f>+E36-E37</f>
        <v>6.4000903559999642</v>
      </c>
      <c r="F39" s="9">
        <f>+F36-F37</f>
        <v>-27.384466317000033</v>
      </c>
      <c r="G39" s="5"/>
      <c r="H39" s="5"/>
      <c r="I39" s="1"/>
    </row>
    <row r="40" spans="2:9" x14ac:dyDescent="0.25">
      <c r="B40" s="1"/>
      <c r="C40" s="8" t="s">
        <v>10</v>
      </c>
      <c r="D40" s="10">
        <f>+D36/D37</f>
        <v>1.1784945476054285</v>
      </c>
      <c r="E40" s="10">
        <f>+E36/E37</f>
        <v>1.0042398798837235</v>
      </c>
      <c r="F40" s="10">
        <f>+F36/F37</f>
        <v>0.98204925741503923</v>
      </c>
      <c r="G40" s="5"/>
      <c r="H40" s="5"/>
      <c r="I40" s="1"/>
    </row>
    <row r="41" spans="2:9" x14ac:dyDescent="0.25">
      <c r="B41" s="1"/>
      <c r="C41" s="5"/>
      <c r="D41" s="5"/>
      <c r="E41" s="5"/>
      <c r="F41" s="5"/>
      <c r="G41" s="5"/>
      <c r="H41" s="5"/>
      <c r="I41" s="1"/>
    </row>
    <row r="42" spans="2:9" x14ac:dyDescent="0.25">
      <c r="B42" s="1"/>
      <c r="C42" s="7" t="s">
        <v>14</v>
      </c>
      <c r="D42" s="5"/>
      <c r="E42" s="5"/>
      <c r="F42" s="5"/>
      <c r="G42" s="5"/>
      <c r="H42" s="5"/>
      <c r="I42" s="1"/>
    </row>
    <row r="43" spans="2:9" x14ac:dyDescent="0.25">
      <c r="B43" s="1"/>
      <c r="C43" s="8" t="s">
        <v>7</v>
      </c>
      <c r="D43" s="9">
        <v>300.149858575</v>
      </c>
      <c r="E43" s="9">
        <v>141.695848418</v>
      </c>
      <c r="F43" s="9">
        <v>340.11280341299999</v>
      </c>
      <c r="G43" s="10">
        <f>+(E43-D43)/D43</f>
        <v>-0.52791632456293924</v>
      </c>
      <c r="H43" s="10">
        <f>+(F43-E43)/E43</f>
        <v>1.4003018240144471</v>
      </c>
      <c r="I43" s="1"/>
    </row>
    <row r="44" spans="2:9" x14ac:dyDescent="0.25">
      <c r="B44" s="1"/>
      <c r="C44" s="8" t="s">
        <v>8</v>
      </c>
      <c r="D44" s="9">
        <v>983.77301386399995</v>
      </c>
      <c r="E44" s="9">
        <v>1220.1272525500001</v>
      </c>
      <c r="F44" s="9">
        <v>1267.4927882330001</v>
      </c>
      <c r="G44" s="10">
        <f>+(E44-D44)/D44</f>
        <v>0.24025281783006353</v>
      </c>
      <c r="H44" s="10">
        <f>+(F44-E44)/E44</f>
        <v>3.8820160425077424E-2</v>
      </c>
      <c r="I44" s="1"/>
    </row>
    <row r="45" spans="2:9" x14ac:dyDescent="0.25">
      <c r="B45" s="1"/>
      <c r="C45" s="11"/>
      <c r="D45" s="5"/>
      <c r="E45" s="5"/>
      <c r="F45" s="5"/>
      <c r="G45" s="5"/>
      <c r="H45" s="5"/>
      <c r="I45" s="1"/>
    </row>
    <row r="46" spans="2:9" x14ac:dyDescent="0.25">
      <c r="B46" s="1"/>
      <c r="C46" s="8" t="s">
        <v>9</v>
      </c>
      <c r="D46" s="9">
        <f>+D43-D44</f>
        <v>-683.6231552889999</v>
      </c>
      <c r="E46" s="9">
        <f>+E43-E44</f>
        <v>-1078.4314041320001</v>
      </c>
      <c r="F46" s="9">
        <f>+F43-F44</f>
        <v>-927.37998482000012</v>
      </c>
      <c r="G46" s="5"/>
      <c r="H46" s="5"/>
      <c r="I46" s="1"/>
    </row>
    <row r="47" spans="2:9" x14ac:dyDescent="0.25">
      <c r="B47" s="1"/>
      <c r="C47" s="8" t="s">
        <v>10</v>
      </c>
      <c r="D47" s="10">
        <f>+D43/D44</f>
        <v>0.30510072379002429</v>
      </c>
      <c r="E47" s="10">
        <f>+E43/E44</f>
        <v>0.116132024853853</v>
      </c>
      <c r="F47" s="10">
        <f>+F43/F44</f>
        <v>0.26833509947393713</v>
      </c>
      <c r="G47" s="5"/>
      <c r="H47" s="5"/>
      <c r="I47" s="1"/>
    </row>
    <row r="48" spans="2:9" ht="15.75" thickBot="1" x14ac:dyDescent="0.3">
      <c r="B48" s="1"/>
      <c r="C48" s="1"/>
      <c r="D48" s="5"/>
      <c r="E48" s="5"/>
      <c r="F48" s="5"/>
      <c r="G48" s="5"/>
      <c r="H48" s="5"/>
      <c r="I48" s="1"/>
    </row>
    <row r="49" spans="2:9" x14ac:dyDescent="0.25">
      <c r="B49" s="1"/>
      <c r="C49" s="12" t="s">
        <v>15</v>
      </c>
      <c r="D49" s="13">
        <f t="shared" ref="D49" si="0">SUM(D15+D22+D29+D36+D43)</f>
        <v>5148.5361845139996</v>
      </c>
      <c r="E49" s="13">
        <f t="shared" ref="E49:F50" si="1">SUM(E15+E22+E29+E36+E43)</f>
        <v>5025.702562077</v>
      </c>
      <c r="F49" s="13">
        <f t="shared" si="1"/>
        <v>5298.7195985589997</v>
      </c>
      <c r="G49" s="14">
        <f>+(E49-D49)/D49</f>
        <v>-2.385797011711098E-2</v>
      </c>
      <c r="H49" s="14">
        <f>+(F49-E49)/E49</f>
        <v>5.43241533118443E-2</v>
      </c>
      <c r="I49" s="15"/>
    </row>
    <row r="50" spans="2:9" x14ac:dyDescent="0.25">
      <c r="B50" s="1"/>
      <c r="C50" s="7" t="s">
        <v>16</v>
      </c>
      <c r="D50" s="16">
        <f t="shared" ref="D50" si="2">SUM(D16+D23+D30+D37+D44)</f>
        <v>5726.1231061919998</v>
      </c>
      <c r="E50" s="16">
        <f t="shared" si="1"/>
        <v>6790.2529893629999</v>
      </c>
      <c r="F50" s="16">
        <f t="shared" si="1"/>
        <v>6586.3675967270001</v>
      </c>
      <c r="G50" s="17">
        <f>+(E50-D50)/D50</f>
        <v>0.18583775853863371</v>
      </c>
      <c r="H50" s="17">
        <f>+(F50-E50)/E50</f>
        <v>-3.0026185026594491E-2</v>
      </c>
      <c r="I50" s="1"/>
    </row>
    <row r="51" spans="2:9" x14ac:dyDescent="0.25">
      <c r="B51" s="1"/>
      <c r="C51" s="5"/>
      <c r="D51" s="7"/>
      <c r="E51" s="7"/>
      <c r="F51" s="7"/>
      <c r="G51" s="7"/>
      <c r="H51" s="1"/>
      <c r="I51" s="1"/>
    </row>
    <row r="52" spans="2:9" x14ac:dyDescent="0.25">
      <c r="B52" s="1"/>
      <c r="C52" s="7" t="s">
        <v>17</v>
      </c>
      <c r="D52" s="16">
        <f>+D49-D50</f>
        <v>-577.58692167800018</v>
      </c>
      <c r="E52" s="16">
        <f>+E49-E50</f>
        <v>-1764.5504272859998</v>
      </c>
      <c r="F52" s="16">
        <f>+F49-F50</f>
        <v>-1287.6479981680004</v>
      </c>
      <c r="G52" s="17">
        <f>+(E52-D52)/D52</f>
        <v>2.0550387501151244</v>
      </c>
      <c r="H52" s="17">
        <f>+(F52-E52)/E52</f>
        <v>-0.27026851811285907</v>
      </c>
      <c r="I52" s="1"/>
    </row>
    <row r="53" spans="2:9" ht="15.75" thickBot="1" x14ac:dyDescent="0.3">
      <c r="B53" s="1"/>
      <c r="C53" s="18" t="s">
        <v>18</v>
      </c>
      <c r="D53" s="19">
        <f>+D49/D50</f>
        <v>0.89913124273325162</v>
      </c>
      <c r="E53" s="19">
        <f>+E49/E50</f>
        <v>0.74013480351171212</v>
      </c>
      <c r="F53" s="19">
        <f>+F49/F50</f>
        <v>0.80449800603174981</v>
      </c>
      <c r="G53" s="19"/>
      <c r="H53" s="19"/>
      <c r="I53" s="1"/>
    </row>
    <row r="54" spans="2:9" x14ac:dyDescent="0.25">
      <c r="B54" s="1"/>
      <c r="C54" s="2"/>
      <c r="D54" s="1"/>
      <c r="E54" s="1"/>
      <c r="F54" s="1"/>
      <c r="G54" s="2"/>
      <c r="H54" s="1"/>
      <c r="I54" s="1"/>
    </row>
    <row r="55" spans="2:9" x14ac:dyDescent="0.25">
      <c r="B55" s="1"/>
      <c r="C55" s="2"/>
      <c r="D55" s="1"/>
      <c r="E55" s="1"/>
      <c r="F55" s="15"/>
      <c r="G55" s="1"/>
      <c r="H55" s="1"/>
      <c r="I55" s="1"/>
    </row>
  </sheetData>
  <mergeCells count="1">
    <mergeCell ref="G11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4473-B271-4CF6-B2E2-4E4BE7A9E58D}">
  <dimension ref="B1:L69"/>
  <sheetViews>
    <sheetView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34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6"/>
      <c r="C6" s="6"/>
      <c r="D6" s="6" t="s">
        <v>19</v>
      </c>
      <c r="E6" s="6"/>
      <c r="F6" s="1"/>
      <c r="G6" s="1"/>
      <c r="H6" s="6"/>
      <c r="I6" s="6"/>
      <c r="J6" s="6"/>
      <c r="K6" s="6"/>
      <c r="L6" s="1"/>
    </row>
    <row r="7" spans="2:12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1"/>
    </row>
    <row r="8" spans="2:12" ht="15.75" x14ac:dyDescent="0.25"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2:12" x14ac:dyDescent="0.25">
      <c r="B9" s="1"/>
      <c r="C9" s="20"/>
      <c r="D9" s="20"/>
      <c r="E9" s="20"/>
      <c r="F9" s="1"/>
      <c r="G9" s="1"/>
      <c r="H9" s="20"/>
      <c r="I9" s="20"/>
      <c r="J9" s="20"/>
      <c r="K9" s="20"/>
      <c r="L9" s="1"/>
    </row>
    <row r="10" spans="2:12" ht="16.5" thickBot="1" x14ac:dyDescent="0.3">
      <c r="B10" s="143" t="s">
        <v>21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2:12" ht="15.75" thickBot="1" x14ac:dyDescent="0.3">
      <c r="B11" s="21" t="s">
        <v>22</v>
      </c>
      <c r="C11" s="144" t="s">
        <v>23</v>
      </c>
      <c r="D11" s="145"/>
      <c r="E11" s="145"/>
      <c r="F11" s="145"/>
      <c r="G11" s="145"/>
      <c r="H11" s="144" t="s">
        <v>24</v>
      </c>
      <c r="I11" s="145"/>
      <c r="J11" s="145"/>
      <c r="K11" s="145"/>
      <c r="L11" s="146"/>
    </row>
    <row r="12" spans="2:12" ht="15.75" thickBot="1" x14ac:dyDescent="0.3">
      <c r="B12" s="22"/>
      <c r="C12" s="23" t="s">
        <v>25</v>
      </c>
      <c r="D12" s="24"/>
      <c r="E12" s="25"/>
      <c r="F12" s="26" t="s">
        <v>26</v>
      </c>
      <c r="G12" s="26"/>
      <c r="H12" s="23" t="s">
        <v>25</v>
      </c>
      <c r="I12" s="24"/>
      <c r="J12" s="25"/>
      <c r="K12" s="27" t="s">
        <v>26</v>
      </c>
      <c r="L12" s="26"/>
    </row>
    <row r="13" spans="2:12" ht="15.75" thickBot="1" x14ac:dyDescent="0.3">
      <c r="B13" s="28"/>
      <c r="C13" s="29">
        <v>45292</v>
      </c>
      <c r="D13" s="29">
        <v>45658</v>
      </c>
      <c r="E13" s="29">
        <v>46023</v>
      </c>
      <c r="F13" s="30" t="s">
        <v>4</v>
      </c>
      <c r="G13" s="30" t="s">
        <v>5</v>
      </c>
      <c r="H13" s="29">
        <v>45292</v>
      </c>
      <c r="I13" s="29">
        <v>45658</v>
      </c>
      <c r="J13" s="29">
        <v>46023</v>
      </c>
      <c r="K13" s="30" t="s">
        <v>4</v>
      </c>
      <c r="L13" s="30" t="s">
        <v>5</v>
      </c>
    </row>
    <row r="14" spans="2:12" x14ac:dyDescent="0.25">
      <c r="B14" s="22"/>
      <c r="C14" s="31"/>
      <c r="D14" s="31"/>
      <c r="E14" s="31"/>
      <c r="F14" s="32"/>
      <c r="G14" s="33"/>
      <c r="H14" s="31"/>
      <c r="I14" s="31"/>
      <c r="J14" s="31"/>
      <c r="K14" s="32"/>
      <c r="L14" s="34"/>
    </row>
    <row r="15" spans="2:12" x14ac:dyDescent="0.25">
      <c r="B15" s="35" t="s">
        <v>27</v>
      </c>
      <c r="C15" s="36">
        <f>SUM(C16:C17)</f>
        <v>1027.420721985</v>
      </c>
      <c r="D15" s="36">
        <f>SUM(D16:D17)</f>
        <v>927.60255201500001</v>
      </c>
      <c r="E15" s="36">
        <f>SUM(E16:E17)</f>
        <v>937.03720401099997</v>
      </c>
      <c r="F15" s="37">
        <f t="shared" ref="F15:G17" si="0">(D15-C15)/C15</f>
        <v>-9.7154133485987157E-2</v>
      </c>
      <c r="G15" s="38">
        <f t="shared" si="0"/>
        <v>1.0171006942041479E-2</v>
      </c>
      <c r="H15" s="36">
        <f>SUM(H16:H17)</f>
        <v>654.32868767699995</v>
      </c>
      <c r="I15" s="36">
        <f>SUM(I16:I17)</f>
        <v>929.43851285899996</v>
      </c>
      <c r="J15" s="36">
        <f>SUM(J16:J17)</f>
        <v>713.564569259</v>
      </c>
      <c r="K15" s="37">
        <f t="shared" ref="K15:L17" si="1">(I15-H15)/H15</f>
        <v>0.42044591711039891</v>
      </c>
      <c r="L15" s="38">
        <f t="shared" si="1"/>
        <v>-0.23226274854477547</v>
      </c>
    </row>
    <row r="16" spans="2:12" x14ac:dyDescent="0.25">
      <c r="B16" s="39" t="s">
        <v>28</v>
      </c>
      <c r="C16" s="40">
        <v>946.68947320999996</v>
      </c>
      <c r="D16" s="40">
        <v>827.091172164</v>
      </c>
      <c r="E16" s="40">
        <v>852.28974558499999</v>
      </c>
      <c r="F16" s="41">
        <f t="shared" si="0"/>
        <v>-0.1263331899534812</v>
      </c>
      <c r="G16" s="42">
        <f t="shared" si="0"/>
        <v>3.0466500271149655E-2</v>
      </c>
      <c r="H16" s="40">
        <v>603.90582216799999</v>
      </c>
      <c r="I16" s="40">
        <v>885.40909289499996</v>
      </c>
      <c r="J16" s="40">
        <v>671.71326003599995</v>
      </c>
      <c r="K16" s="41">
        <f t="shared" si="1"/>
        <v>0.46613769961086554</v>
      </c>
      <c r="L16" s="42">
        <f t="shared" si="1"/>
        <v>-0.24135265220767507</v>
      </c>
    </row>
    <row r="17" spans="2:12" x14ac:dyDescent="0.25">
      <c r="B17" s="39" t="s">
        <v>29</v>
      </c>
      <c r="C17" s="40">
        <v>80.731248774999997</v>
      </c>
      <c r="D17" s="40">
        <v>100.511379851</v>
      </c>
      <c r="E17" s="40">
        <v>84.747458425999994</v>
      </c>
      <c r="F17" s="41">
        <f t="shared" si="0"/>
        <v>0.24501207867015315</v>
      </c>
      <c r="G17" s="42">
        <f t="shared" si="0"/>
        <v>-0.15683718050999546</v>
      </c>
      <c r="H17" s="40">
        <v>50.422865508999998</v>
      </c>
      <c r="I17" s="40">
        <v>44.029419963999999</v>
      </c>
      <c r="J17" s="40">
        <v>41.851309223000001</v>
      </c>
      <c r="K17" s="41">
        <f t="shared" si="1"/>
        <v>-0.12679655312050503</v>
      </c>
      <c r="L17" s="42">
        <f t="shared" si="1"/>
        <v>-4.9469439815034981E-2</v>
      </c>
    </row>
    <row r="18" spans="2:12" x14ac:dyDescent="0.25">
      <c r="B18" s="39"/>
      <c r="C18" s="40"/>
      <c r="D18" s="40"/>
      <c r="E18" s="40"/>
      <c r="F18" s="41"/>
      <c r="G18" s="42"/>
      <c r="H18" s="40"/>
      <c r="I18" s="40"/>
      <c r="J18" s="40"/>
      <c r="K18" s="41"/>
      <c r="L18" s="42"/>
    </row>
    <row r="19" spans="2:12" x14ac:dyDescent="0.25">
      <c r="B19" s="35" t="s">
        <v>30</v>
      </c>
      <c r="C19" s="36">
        <f>SUM(C20:C21)</f>
        <v>300.149858575</v>
      </c>
      <c r="D19" s="36">
        <f>SUM(D20:D21)</f>
        <v>141.695848418</v>
      </c>
      <c r="E19" s="36">
        <f>SUM(E20:E21)</f>
        <v>340.11280341299999</v>
      </c>
      <c r="F19" s="37">
        <f>(D19-C19)/C19</f>
        <v>-0.52791632456293924</v>
      </c>
      <c r="G19" s="38">
        <f>(E19-D19)/D19</f>
        <v>1.4003018240144471</v>
      </c>
      <c r="H19" s="36">
        <f>SUM(H20:H21)</f>
        <v>983.77301386399995</v>
      </c>
      <c r="I19" s="36">
        <f>SUM(I20:I21)</f>
        <v>1220.1272525500001</v>
      </c>
      <c r="J19" s="36">
        <f>SUM(J20:J21)</f>
        <v>1267.4927882330001</v>
      </c>
      <c r="K19" s="37">
        <f>(I19-H19)/H19</f>
        <v>0.24025281783006353</v>
      </c>
      <c r="L19" s="38">
        <f>(J19-I19)/I19</f>
        <v>3.8820160425077424E-2</v>
      </c>
    </row>
    <row r="20" spans="2:12" x14ac:dyDescent="0.25">
      <c r="B20" s="39" t="s">
        <v>28</v>
      </c>
      <c r="C20" s="40">
        <v>300.149858575</v>
      </c>
      <c r="D20" s="40">
        <v>141.695848418</v>
      </c>
      <c r="E20" s="40">
        <v>340.11280341299999</v>
      </c>
      <c r="F20" s="41">
        <f>(D20-C20)/C20</f>
        <v>-0.52791632456293924</v>
      </c>
      <c r="G20" s="42">
        <f>(E20-D20)/D20</f>
        <v>1.4003018240144471</v>
      </c>
      <c r="H20" s="40">
        <v>983.77301386399995</v>
      </c>
      <c r="I20" s="40">
        <v>1220.1272525500001</v>
      </c>
      <c r="J20" s="40">
        <v>1267.4927882330001</v>
      </c>
      <c r="K20" s="41">
        <f>(I20-H20)/H20</f>
        <v>0.24025281783006353</v>
      </c>
      <c r="L20" s="42">
        <f>(J20-I20)/I20</f>
        <v>3.8820160425077424E-2</v>
      </c>
    </row>
    <row r="21" spans="2:12" x14ac:dyDescent="0.25">
      <c r="B21" s="39" t="s">
        <v>29</v>
      </c>
      <c r="C21" s="40">
        <v>0</v>
      </c>
      <c r="D21" s="40">
        <v>0</v>
      </c>
      <c r="E21" s="40">
        <v>0</v>
      </c>
      <c r="F21" s="41"/>
      <c r="G21" s="42"/>
      <c r="H21" s="40">
        <v>0</v>
      </c>
      <c r="I21" s="40">
        <v>0</v>
      </c>
      <c r="J21" s="40">
        <v>0</v>
      </c>
      <c r="K21" s="41"/>
      <c r="L21" s="42"/>
    </row>
    <row r="22" spans="2:12" x14ac:dyDescent="0.25">
      <c r="B22" s="39"/>
      <c r="C22" s="40"/>
      <c r="D22" s="40"/>
      <c r="E22" s="40"/>
      <c r="F22" s="41"/>
      <c r="G22" s="42"/>
      <c r="H22" s="40"/>
      <c r="I22" s="40"/>
      <c r="J22" s="40"/>
      <c r="K22" s="41"/>
      <c r="L22" s="42"/>
    </row>
    <row r="23" spans="2:12" x14ac:dyDescent="0.25">
      <c r="B23" s="35" t="s">
        <v>31</v>
      </c>
      <c r="C23" s="36">
        <f>SUM(C24:C25)</f>
        <v>186.28182314399999</v>
      </c>
      <c r="D23" s="36">
        <f>SUM(D24:D25)</f>
        <v>224.43048217099999</v>
      </c>
      <c r="E23" s="36">
        <f>SUM(E24:E25)</f>
        <v>171.56745746300001</v>
      </c>
      <c r="F23" s="37">
        <f>(D23-C23)/C23</f>
        <v>0.2047900239708855</v>
      </c>
      <c r="G23" s="38">
        <f>(E23-D23)/D23</f>
        <v>-0.235542980599766</v>
      </c>
      <c r="H23" s="36">
        <f>SUM(H24:H25)</f>
        <v>107.935491989</v>
      </c>
      <c r="I23" s="36">
        <f>SUM(I24:I25)</f>
        <v>122.92047073400001</v>
      </c>
      <c r="J23" s="36">
        <f>SUM(J24:J25)</f>
        <v>60.566709639000003</v>
      </c>
      <c r="K23" s="37">
        <f>(I23-H23)/H23</f>
        <v>0.13883272748251491</v>
      </c>
      <c r="L23" s="38">
        <f>(J23-I23)/I23</f>
        <v>-0.50726913688716335</v>
      </c>
    </row>
    <row r="24" spans="2:12" x14ac:dyDescent="0.25">
      <c r="B24" s="39" t="s">
        <v>28</v>
      </c>
      <c r="C24" s="40">
        <v>186.28182314399999</v>
      </c>
      <c r="D24" s="40">
        <v>224.43048217099999</v>
      </c>
      <c r="E24" s="40">
        <v>171.56745746300001</v>
      </c>
      <c r="F24" s="41">
        <f>(D24-C24)/C24</f>
        <v>0.2047900239708855</v>
      </c>
      <c r="G24" s="42">
        <f>(E24-D24)/D24</f>
        <v>-0.235542980599766</v>
      </c>
      <c r="H24" s="40">
        <v>107.935491989</v>
      </c>
      <c r="I24" s="40">
        <v>122.92047073400001</v>
      </c>
      <c r="J24" s="40">
        <v>60.566709639000003</v>
      </c>
      <c r="K24" s="41">
        <f>(I24-H24)/H24</f>
        <v>0.13883272748251491</v>
      </c>
      <c r="L24" s="42">
        <f>(J24-I24)/I24</f>
        <v>-0.50726913688716335</v>
      </c>
    </row>
    <row r="25" spans="2:12" x14ac:dyDescent="0.25">
      <c r="B25" s="39" t="s">
        <v>29</v>
      </c>
      <c r="C25" s="40">
        <v>0</v>
      </c>
      <c r="D25" s="40">
        <v>0</v>
      </c>
      <c r="E25" s="40">
        <v>0</v>
      </c>
      <c r="F25" s="41"/>
      <c r="G25" s="42"/>
      <c r="H25" s="40">
        <v>0</v>
      </c>
      <c r="I25" s="40">
        <v>0</v>
      </c>
      <c r="J25" s="40">
        <v>0</v>
      </c>
      <c r="K25" s="41"/>
      <c r="L25" s="42"/>
    </row>
    <row r="26" spans="2:12" x14ac:dyDescent="0.25">
      <c r="B26" s="39"/>
      <c r="C26" s="40"/>
      <c r="D26" s="40"/>
      <c r="E26" s="40"/>
      <c r="F26" s="41"/>
      <c r="G26" s="42"/>
      <c r="H26" s="40"/>
      <c r="I26" s="40"/>
      <c r="J26" s="40"/>
      <c r="K26" s="41"/>
      <c r="L26" s="42"/>
    </row>
    <row r="27" spans="2:12" x14ac:dyDescent="0.25">
      <c r="B27" s="35" t="s">
        <v>32</v>
      </c>
      <c r="C27" s="36">
        <f>SUM(C28:C29)</f>
        <v>986.83776595400002</v>
      </c>
      <c r="D27" s="36">
        <f>SUM(D28:D29)</f>
        <v>1011.773541458</v>
      </c>
      <c r="E27" s="36">
        <f>SUM(E28:E29)</f>
        <v>990.27275094999993</v>
      </c>
      <c r="F27" s="37">
        <f t="shared" ref="F27:G29" si="2">(D27-C27)/C27</f>
        <v>2.5268363619924815E-2</v>
      </c>
      <c r="G27" s="38">
        <f t="shared" si="2"/>
        <v>-2.125059573807065E-2</v>
      </c>
      <c r="H27" s="36">
        <f>SUM(H28:H29)</f>
        <v>605.543653199</v>
      </c>
      <c r="I27" s="36">
        <f>SUM(I28:I29)</f>
        <v>605.43971354200005</v>
      </c>
      <c r="J27" s="36">
        <f>SUM(J28:J29)</f>
        <v>567.9981913690001</v>
      </c>
      <c r="K27" s="37">
        <f t="shared" ref="K27:L29" si="3">(I27-H27)/H27</f>
        <v>-1.7164684403982617E-4</v>
      </c>
      <c r="L27" s="43">
        <f t="shared" si="3"/>
        <v>-6.1841866887053142E-2</v>
      </c>
    </row>
    <row r="28" spans="2:12" x14ac:dyDescent="0.25">
      <c r="B28" s="39" t="s">
        <v>28</v>
      </c>
      <c r="C28" s="44">
        <f t="shared" ref="C28:E29" si="4">C32+C36</f>
        <v>41.542380917999999</v>
      </c>
      <c r="D28" s="44">
        <f t="shared" si="4"/>
        <v>42.789559988000001</v>
      </c>
      <c r="E28" s="44">
        <f t="shared" si="4"/>
        <v>44.953696397999998</v>
      </c>
      <c r="F28" s="41">
        <f t="shared" si="2"/>
        <v>3.0021848590281647E-2</v>
      </c>
      <c r="G28" s="42">
        <f t="shared" si="2"/>
        <v>5.0576271656144929E-2</v>
      </c>
      <c r="H28" s="44">
        <f t="shared" ref="H28:J29" si="5">H32+H36</f>
        <v>108.53715994700001</v>
      </c>
      <c r="I28" s="44">
        <f t="shared" si="5"/>
        <v>147.32709964400001</v>
      </c>
      <c r="J28" s="44">
        <f t="shared" si="5"/>
        <v>131.047345893</v>
      </c>
      <c r="K28" s="41">
        <f t="shared" si="3"/>
        <v>0.35738856365821253</v>
      </c>
      <c r="L28" s="42">
        <f t="shared" si="3"/>
        <v>-0.11050074148163018</v>
      </c>
    </row>
    <row r="29" spans="2:12" x14ac:dyDescent="0.25">
      <c r="B29" s="39" t="s">
        <v>29</v>
      </c>
      <c r="C29" s="44">
        <f t="shared" si="4"/>
        <v>945.29538503599997</v>
      </c>
      <c r="D29" s="44">
        <f t="shared" si="4"/>
        <v>968.98398147</v>
      </c>
      <c r="E29" s="44">
        <f t="shared" si="4"/>
        <v>945.3190545519999</v>
      </c>
      <c r="F29" s="41">
        <f t="shared" si="2"/>
        <v>2.5059464807498127E-2</v>
      </c>
      <c r="G29" s="42">
        <f t="shared" si="2"/>
        <v>-2.4422412929983796E-2</v>
      </c>
      <c r="H29" s="44">
        <f t="shared" si="5"/>
        <v>497.00649325200004</v>
      </c>
      <c r="I29" s="44">
        <f t="shared" si="5"/>
        <v>458.11261389800001</v>
      </c>
      <c r="J29" s="44">
        <f t="shared" si="5"/>
        <v>436.95084547600004</v>
      </c>
      <c r="K29" s="41">
        <f t="shared" si="3"/>
        <v>-7.8256280113184459E-2</v>
      </c>
      <c r="L29" s="42">
        <f t="shared" si="3"/>
        <v>-4.6193376431917434E-2</v>
      </c>
    </row>
    <row r="30" spans="2:12" x14ac:dyDescent="0.25">
      <c r="B30" s="39"/>
      <c r="C30" s="40"/>
      <c r="D30" s="40"/>
      <c r="E30" s="40"/>
      <c r="F30" s="41"/>
      <c r="G30" s="42"/>
      <c r="H30" s="40"/>
      <c r="I30" s="40"/>
      <c r="J30" s="40"/>
      <c r="K30" s="41"/>
      <c r="L30" s="42"/>
    </row>
    <row r="31" spans="2:12" x14ac:dyDescent="0.25">
      <c r="B31" s="35" t="s">
        <v>33</v>
      </c>
      <c r="C31" s="36">
        <f>SUM(C32:C33)</f>
        <v>811.14369762899992</v>
      </c>
      <c r="D31" s="36">
        <f>SUM(D32:D33)</f>
        <v>834.65222972699996</v>
      </c>
      <c r="E31" s="36">
        <f>SUM(E32:E33)</f>
        <v>817.42759270800002</v>
      </c>
      <c r="F31" s="37">
        <f t="shared" ref="F31:G33" si="6">(D31-C31)/C31</f>
        <v>2.8981957409909328E-2</v>
      </c>
      <c r="G31" s="38">
        <f t="shared" si="6"/>
        <v>-2.063690289862859E-2</v>
      </c>
      <c r="H31" s="36">
        <f>SUM(H32:H33)</f>
        <v>513.73333285000001</v>
      </c>
      <c r="I31" s="36">
        <f>SUM(I32:I33)</f>
        <v>512.35291113800008</v>
      </c>
      <c r="J31" s="36">
        <f>SUM(J32:J33)</f>
        <v>490.03836269200002</v>
      </c>
      <c r="K31" s="37">
        <f t="shared" ref="K31:L33" si="7">(I31-H31)/H31</f>
        <v>-2.6870394107812064E-3</v>
      </c>
      <c r="L31" s="38">
        <f t="shared" si="7"/>
        <v>-4.3553082183990427E-2</v>
      </c>
    </row>
    <row r="32" spans="2:12" x14ac:dyDescent="0.25">
      <c r="B32" s="39" t="s">
        <v>28</v>
      </c>
      <c r="C32" s="40">
        <v>37.282480280999998</v>
      </c>
      <c r="D32" s="40">
        <v>38.833091635999999</v>
      </c>
      <c r="E32" s="40">
        <v>39.518109584000001</v>
      </c>
      <c r="F32" s="41">
        <f t="shared" si="6"/>
        <v>4.1590885137280625E-2</v>
      </c>
      <c r="G32" s="42">
        <f t="shared" si="6"/>
        <v>1.764005694990713E-2</v>
      </c>
      <c r="H32" s="40">
        <v>92.736261927000001</v>
      </c>
      <c r="I32" s="40">
        <v>128.40198534500001</v>
      </c>
      <c r="J32" s="40">
        <v>111.33651675900001</v>
      </c>
      <c r="K32" s="41">
        <f t="shared" si="7"/>
        <v>0.38459306723054359</v>
      </c>
      <c r="L32" s="42">
        <f t="shared" si="7"/>
        <v>-0.13290657882078097</v>
      </c>
    </row>
    <row r="33" spans="2:12" x14ac:dyDescent="0.25">
      <c r="B33" s="39" t="s">
        <v>29</v>
      </c>
      <c r="C33" s="40">
        <v>773.86121734799997</v>
      </c>
      <c r="D33" s="40">
        <v>795.81913809100001</v>
      </c>
      <c r="E33" s="40">
        <v>777.90948312399996</v>
      </c>
      <c r="F33" s="41">
        <f t="shared" si="6"/>
        <v>2.8374494354749039E-2</v>
      </c>
      <c r="G33" s="42">
        <f t="shared" si="6"/>
        <v>-2.250467990749944E-2</v>
      </c>
      <c r="H33" s="40">
        <v>420.99707092300002</v>
      </c>
      <c r="I33" s="40">
        <v>383.95092579300001</v>
      </c>
      <c r="J33" s="40">
        <v>378.70184593300002</v>
      </c>
      <c r="K33" s="41">
        <f t="shared" si="7"/>
        <v>-8.7996206360247381E-2</v>
      </c>
      <c r="L33" s="42">
        <f t="shared" si="7"/>
        <v>-1.3671225949406719E-2</v>
      </c>
    </row>
    <row r="34" spans="2:12" x14ac:dyDescent="0.25">
      <c r="B34" s="39"/>
      <c r="C34" s="40"/>
      <c r="D34" s="40"/>
      <c r="E34" s="40"/>
      <c r="F34" s="41"/>
      <c r="G34" s="42"/>
      <c r="H34" s="40"/>
      <c r="I34" s="40"/>
      <c r="J34" s="40"/>
      <c r="K34" s="41"/>
      <c r="L34" s="42"/>
    </row>
    <row r="35" spans="2:12" x14ac:dyDescent="0.25">
      <c r="B35" s="35" t="s">
        <v>34</v>
      </c>
      <c r="C35" s="36">
        <f>SUM(C36:C37)</f>
        <v>175.69406832499999</v>
      </c>
      <c r="D35" s="36">
        <f>SUM(D36:D37)</f>
        <v>177.12131173099999</v>
      </c>
      <c r="E35" s="36">
        <f>SUM(E36:E37)</f>
        <v>172.845158242</v>
      </c>
      <c r="F35" s="37">
        <f t="shared" ref="F35:G37" si="8">(D35-C35)/C35</f>
        <v>8.1234581201675999E-3</v>
      </c>
      <c r="G35" s="38">
        <f t="shared" si="8"/>
        <v>-2.4142512536799249E-2</v>
      </c>
      <c r="H35" s="36">
        <f>SUM(H36:H37)</f>
        <v>91.810320349000008</v>
      </c>
      <c r="I35" s="36">
        <f>SUM(I36:I37)</f>
        <v>93.086802403999997</v>
      </c>
      <c r="J35" s="36">
        <f>SUM(J36:J37)</f>
        <v>77.95982867699999</v>
      </c>
      <c r="K35" s="37">
        <f t="shared" ref="K35:L37" si="9">(I35-H35)/H35</f>
        <v>1.3903470221514063E-2</v>
      </c>
      <c r="L35" s="38">
        <f t="shared" si="9"/>
        <v>-0.16250395691269326</v>
      </c>
    </row>
    <row r="36" spans="2:12" x14ac:dyDescent="0.25">
      <c r="B36" s="39" t="s">
        <v>28</v>
      </c>
      <c r="C36" s="40">
        <v>4.2599006370000003</v>
      </c>
      <c r="D36" s="40">
        <v>3.9564683519999999</v>
      </c>
      <c r="E36" s="40">
        <v>5.4355868139999997</v>
      </c>
      <c r="F36" s="41">
        <f t="shared" si="8"/>
        <v>-7.1229897327767272E-2</v>
      </c>
      <c r="G36" s="42">
        <f t="shared" si="8"/>
        <v>0.37384817226006711</v>
      </c>
      <c r="H36" s="40">
        <v>15.80089802</v>
      </c>
      <c r="I36" s="40">
        <v>18.925114299000001</v>
      </c>
      <c r="J36" s="40">
        <v>19.710829134000001</v>
      </c>
      <c r="K36" s="41">
        <f t="shared" si="9"/>
        <v>0.1977239695519534</v>
      </c>
      <c r="L36" s="42">
        <f t="shared" si="9"/>
        <v>4.1517045687883496E-2</v>
      </c>
    </row>
    <row r="37" spans="2:12" x14ac:dyDescent="0.25">
      <c r="B37" s="39" t="s">
        <v>29</v>
      </c>
      <c r="C37" s="40">
        <v>171.434167688</v>
      </c>
      <c r="D37" s="40">
        <v>173.16484337899999</v>
      </c>
      <c r="E37" s="40">
        <v>167.40957142799999</v>
      </c>
      <c r="F37" s="41">
        <f t="shared" si="8"/>
        <v>1.0095278638676711E-2</v>
      </c>
      <c r="G37" s="42">
        <f t="shared" si="8"/>
        <v>-3.3235799130448378E-2</v>
      </c>
      <c r="H37" s="40">
        <v>76.009422329000003</v>
      </c>
      <c r="I37" s="40">
        <v>74.161688104999996</v>
      </c>
      <c r="J37" s="40">
        <v>58.248999542999996</v>
      </c>
      <c r="K37" s="41">
        <f t="shared" si="9"/>
        <v>-2.4309278604989975E-2</v>
      </c>
      <c r="L37" s="42">
        <f t="shared" si="9"/>
        <v>-0.21456750740989622</v>
      </c>
    </row>
    <row r="38" spans="2:12" x14ac:dyDescent="0.25">
      <c r="B38" s="39"/>
      <c r="C38" s="40"/>
      <c r="D38" s="40"/>
      <c r="E38" s="40"/>
      <c r="F38" s="41"/>
      <c r="G38" s="42"/>
      <c r="H38" s="40"/>
      <c r="I38" s="40"/>
      <c r="J38" s="40"/>
      <c r="K38" s="41"/>
      <c r="L38" s="42"/>
    </row>
    <row r="39" spans="2:12" x14ac:dyDescent="0.25">
      <c r="B39" s="35" t="s">
        <v>35</v>
      </c>
      <c r="C39" s="36">
        <f>SUM(C40:C41)</f>
        <v>2171.7805866469998</v>
      </c>
      <c r="D39" s="36">
        <f>SUM(D40:D41)</f>
        <v>2150.0659346469997</v>
      </c>
      <c r="E39" s="36">
        <f>SUM(E40:E41)</f>
        <v>2287.466282333</v>
      </c>
      <c r="F39" s="37">
        <f t="shared" ref="F39:G41" si="10">(D39-C39)/C39</f>
        <v>-9.9985477969140729E-3</v>
      </c>
      <c r="G39" s="38">
        <f t="shared" si="10"/>
        <v>6.3905178660745951E-2</v>
      </c>
      <c r="H39" s="36">
        <f>SUM(H40:H41)</f>
        <v>2254.5847661759999</v>
      </c>
      <c r="I39" s="36">
        <f>SUM(I40:I41)</f>
        <v>2730.186319849</v>
      </c>
      <c r="J39" s="36">
        <f>SUM(J40:J41)</f>
        <v>2867.6357073710001</v>
      </c>
      <c r="K39" s="37">
        <f t="shared" ref="K39:L41" si="11">(I39-H39)/H39</f>
        <v>0.21094862380342774</v>
      </c>
      <c r="L39" s="38">
        <f t="shared" si="11"/>
        <v>5.0344325045772714E-2</v>
      </c>
    </row>
    <row r="40" spans="2:12" x14ac:dyDescent="0.25">
      <c r="B40" s="39" t="s">
        <v>28</v>
      </c>
      <c r="C40" s="44">
        <f t="shared" ref="C40:E41" si="12">C44+C48</f>
        <v>121.72341593300001</v>
      </c>
      <c r="D40" s="44">
        <f t="shared" si="12"/>
        <v>175.77107481499999</v>
      </c>
      <c r="E40" s="44">
        <f t="shared" si="12"/>
        <v>162.767903488</v>
      </c>
      <c r="F40" s="41">
        <f t="shared" si="10"/>
        <v>0.44402022788901463</v>
      </c>
      <c r="G40" s="42">
        <f t="shared" si="10"/>
        <v>-7.3977879128780996E-2</v>
      </c>
      <c r="H40" s="44">
        <f t="shared" ref="H40:J41" si="13">H44+H48</f>
        <v>1248.8609596199999</v>
      </c>
      <c r="I40" s="44">
        <f t="shared" si="13"/>
        <v>1715.823052427</v>
      </c>
      <c r="J40" s="44">
        <f t="shared" si="13"/>
        <v>1677.727571377</v>
      </c>
      <c r="K40" s="41">
        <f t="shared" si="11"/>
        <v>0.37391039347493582</v>
      </c>
      <c r="L40" s="42">
        <f t="shared" si="11"/>
        <v>-2.2202453216906393E-2</v>
      </c>
    </row>
    <row r="41" spans="2:12" x14ac:dyDescent="0.25">
      <c r="B41" s="39" t="s">
        <v>29</v>
      </c>
      <c r="C41" s="44">
        <f t="shared" si="12"/>
        <v>2050.0571707139998</v>
      </c>
      <c r="D41" s="44">
        <f t="shared" si="12"/>
        <v>1974.2948598319999</v>
      </c>
      <c r="E41" s="44">
        <f t="shared" si="12"/>
        <v>2124.6983788449998</v>
      </c>
      <c r="F41" s="41">
        <f t="shared" si="10"/>
        <v>-3.695619418048382E-2</v>
      </c>
      <c r="G41" s="42">
        <f t="shared" si="10"/>
        <v>7.6180879600627749E-2</v>
      </c>
      <c r="H41" s="44">
        <f t="shared" si="13"/>
        <v>1005.723806556</v>
      </c>
      <c r="I41" s="44">
        <f t="shared" si="13"/>
        <v>1014.3632674219999</v>
      </c>
      <c r="J41" s="44">
        <f t="shared" si="13"/>
        <v>1189.9081359940001</v>
      </c>
      <c r="K41" s="41">
        <f t="shared" si="11"/>
        <v>8.590291698060611E-3</v>
      </c>
      <c r="L41" s="42">
        <f t="shared" si="11"/>
        <v>0.17305917338484339</v>
      </c>
    </row>
    <row r="42" spans="2:12" x14ac:dyDescent="0.25">
      <c r="B42" s="39"/>
      <c r="C42" s="40"/>
      <c r="D42" s="40"/>
      <c r="E42" s="40"/>
      <c r="F42" s="41"/>
      <c r="G42" s="42"/>
      <c r="H42" s="40"/>
      <c r="I42" s="40"/>
      <c r="J42" s="40"/>
      <c r="K42" s="41"/>
      <c r="L42" s="42"/>
    </row>
    <row r="43" spans="2:12" x14ac:dyDescent="0.25">
      <c r="B43" s="35" t="s">
        <v>36</v>
      </c>
      <c r="C43" s="36">
        <f>C44+C45</f>
        <v>833.76110890200005</v>
      </c>
      <c r="D43" s="36">
        <f>D44+D45</f>
        <v>916.56572508700003</v>
      </c>
      <c r="E43" s="36">
        <f>E44+E45</f>
        <v>871.39062008799999</v>
      </c>
      <c r="F43" s="37">
        <f t="shared" ref="F43:G45" si="14">(D43-C43)/C43</f>
        <v>9.9314558212060727E-2</v>
      </c>
      <c r="G43" s="38">
        <f t="shared" si="14"/>
        <v>-4.9287360155991035E-2</v>
      </c>
      <c r="H43" s="36">
        <f>SUM(H44:H45)</f>
        <v>1398.538200207</v>
      </c>
      <c r="I43" s="36">
        <f>SUM(I44:I45)</f>
        <v>1792.7427213020001</v>
      </c>
      <c r="J43" s="36">
        <f>SUM(J44:J45)</f>
        <v>1874.9203217270001</v>
      </c>
      <c r="K43" s="37">
        <f t="shared" ref="K43:L45" si="15">(I43-H43)/H43</f>
        <v>0.28186896935432521</v>
      </c>
      <c r="L43" s="38">
        <f t="shared" si="15"/>
        <v>4.5839037274304259E-2</v>
      </c>
    </row>
    <row r="44" spans="2:12" x14ac:dyDescent="0.25">
      <c r="B44" s="39" t="s">
        <v>28</v>
      </c>
      <c r="C44" s="40">
        <v>100.459117664</v>
      </c>
      <c r="D44" s="40">
        <v>149.614325643</v>
      </c>
      <c r="E44" s="40">
        <v>128.84905466199999</v>
      </c>
      <c r="F44" s="41">
        <f t="shared" si="14"/>
        <v>0.48930559138899343</v>
      </c>
      <c r="G44" s="42">
        <f t="shared" si="14"/>
        <v>-0.13879199663372316</v>
      </c>
      <c r="H44" s="40">
        <v>972.43936935399995</v>
      </c>
      <c r="I44" s="40">
        <v>1310.04367295</v>
      </c>
      <c r="J44" s="40">
        <v>1338.4884285759999</v>
      </c>
      <c r="K44" s="41">
        <f t="shared" si="15"/>
        <v>0.3471725993778651</v>
      </c>
      <c r="L44" s="42">
        <f t="shared" si="15"/>
        <v>2.1712830047831238E-2</v>
      </c>
    </row>
    <row r="45" spans="2:12" x14ac:dyDescent="0.25">
      <c r="B45" s="39" t="s">
        <v>29</v>
      </c>
      <c r="C45" s="40">
        <v>733.30199123800003</v>
      </c>
      <c r="D45" s="40">
        <v>766.951399444</v>
      </c>
      <c r="E45" s="40">
        <v>742.54156542600003</v>
      </c>
      <c r="F45" s="41">
        <f t="shared" si="14"/>
        <v>4.5887517841307408E-2</v>
      </c>
      <c r="G45" s="42">
        <f t="shared" si="14"/>
        <v>-3.1827093653777581E-2</v>
      </c>
      <c r="H45" s="40">
        <v>426.09883085299998</v>
      </c>
      <c r="I45" s="40">
        <v>482.69904835199998</v>
      </c>
      <c r="J45" s="40">
        <v>536.43189315100005</v>
      </c>
      <c r="K45" s="41">
        <f t="shared" si="15"/>
        <v>0.13283354330189778</v>
      </c>
      <c r="L45" s="42">
        <f t="shared" si="15"/>
        <v>0.11131748650106375</v>
      </c>
    </row>
    <row r="46" spans="2:12" x14ac:dyDescent="0.25">
      <c r="B46" s="39"/>
      <c r="C46" s="40"/>
      <c r="D46" s="40"/>
      <c r="E46" s="40"/>
      <c r="F46" s="41"/>
      <c r="G46" s="42"/>
      <c r="H46" s="40"/>
      <c r="I46" s="40"/>
      <c r="J46" s="40"/>
      <c r="K46" s="41"/>
      <c r="L46" s="42"/>
    </row>
    <row r="47" spans="2:12" x14ac:dyDescent="0.25">
      <c r="B47" s="35" t="s">
        <v>37</v>
      </c>
      <c r="C47" s="36">
        <f>SUM(C48:C49)</f>
        <v>1338.0194777449999</v>
      </c>
      <c r="D47" s="36">
        <f>SUM(D48:D49)</f>
        <v>1233.50020956</v>
      </c>
      <c r="E47" s="36">
        <f>SUM(E48:E49)</f>
        <v>1416.0756622449999</v>
      </c>
      <c r="F47" s="37">
        <f t="shared" ref="F47:G49" si="16">(D47-C47)/C47</f>
        <v>-7.8114907834637051E-2</v>
      </c>
      <c r="G47" s="38">
        <f t="shared" si="16"/>
        <v>0.14801412376745851</v>
      </c>
      <c r="H47" s="36">
        <f>SUM(H48:H49)</f>
        <v>856.04656596900008</v>
      </c>
      <c r="I47" s="36">
        <f>SUM(I48:I49)</f>
        <v>937.44359854699997</v>
      </c>
      <c r="J47" s="36">
        <f>SUM(J48:J49)</f>
        <v>992.71538564399998</v>
      </c>
      <c r="K47" s="37">
        <f t="shared" ref="K47:L49" si="17">(I47-H47)/H47</f>
        <v>9.5084818763174039E-2</v>
      </c>
      <c r="L47" s="38">
        <f t="shared" si="17"/>
        <v>5.8960120035668355E-2</v>
      </c>
    </row>
    <row r="48" spans="2:12" x14ac:dyDescent="0.25">
      <c r="B48" s="39" t="s">
        <v>28</v>
      </c>
      <c r="C48" s="40">
        <v>21.264298269000001</v>
      </c>
      <c r="D48" s="40">
        <v>26.156749172000001</v>
      </c>
      <c r="E48" s="40">
        <v>33.918848826000001</v>
      </c>
      <c r="F48" s="41">
        <f t="shared" si="16"/>
        <v>0.23007817333584074</v>
      </c>
      <c r="G48" s="42">
        <f t="shared" si="16"/>
        <v>0.29675322430010109</v>
      </c>
      <c r="H48" s="40">
        <v>276.42159026600001</v>
      </c>
      <c r="I48" s="40">
        <v>405.77937947700002</v>
      </c>
      <c r="J48" s="40">
        <v>339.23914280100001</v>
      </c>
      <c r="K48" s="41">
        <f t="shared" si="17"/>
        <v>0.46797281314574318</v>
      </c>
      <c r="L48" s="42">
        <f t="shared" si="17"/>
        <v>-0.16398131605840158</v>
      </c>
    </row>
    <row r="49" spans="2:12" x14ac:dyDescent="0.25">
      <c r="B49" s="39" t="s">
        <v>29</v>
      </c>
      <c r="C49" s="40">
        <v>1316.755179476</v>
      </c>
      <c r="D49" s="40">
        <v>1207.343460388</v>
      </c>
      <c r="E49" s="40">
        <v>1382.1568134189999</v>
      </c>
      <c r="F49" s="41">
        <f t="shared" si="16"/>
        <v>-8.3091922320396791E-2</v>
      </c>
      <c r="G49" s="42">
        <f t="shared" si="16"/>
        <v>0.14479173389055397</v>
      </c>
      <c r="H49" s="40">
        <v>579.62497570300002</v>
      </c>
      <c r="I49" s="40">
        <v>531.66421906999994</v>
      </c>
      <c r="J49" s="40">
        <v>653.47624284300002</v>
      </c>
      <c r="K49" s="41">
        <f t="shared" si="17"/>
        <v>-8.2744461752757834E-2</v>
      </c>
      <c r="L49" s="42">
        <f t="shared" si="17"/>
        <v>0.22911457909670252</v>
      </c>
    </row>
    <row r="50" spans="2:12" x14ac:dyDescent="0.25">
      <c r="B50" s="39"/>
      <c r="C50" s="40"/>
      <c r="D50" s="40"/>
      <c r="E50" s="40"/>
      <c r="F50" s="41"/>
      <c r="G50" s="42"/>
      <c r="H50" s="40"/>
      <c r="I50" s="40"/>
      <c r="J50" s="40"/>
      <c r="K50" s="41"/>
      <c r="L50" s="42"/>
    </row>
    <row r="51" spans="2:12" x14ac:dyDescent="0.25">
      <c r="B51" s="35" t="s">
        <v>38</v>
      </c>
      <c r="C51" s="36">
        <f>SUM(C52:C53)</f>
        <v>476.06542820900006</v>
      </c>
      <c r="D51" s="36">
        <f>SUM(D52:D53)</f>
        <v>570.13420336800004</v>
      </c>
      <c r="E51" s="36">
        <f>SUM(E52:E53)</f>
        <v>572.26310038899999</v>
      </c>
      <c r="F51" s="37">
        <f t="shared" ref="F51:G53" si="18">(D51-C51)/C51</f>
        <v>0.19759631677707615</v>
      </c>
      <c r="G51" s="38">
        <f t="shared" si="18"/>
        <v>3.7340278980347737E-3</v>
      </c>
      <c r="H51" s="36">
        <f>SUM(H52:H53)</f>
        <v>1119.957493287</v>
      </c>
      <c r="I51" s="36">
        <f>SUM(I52:I53)</f>
        <v>1182.1407198290001</v>
      </c>
      <c r="J51" s="36">
        <f>SUM(J52:J53)</f>
        <v>1109.109630856</v>
      </c>
      <c r="K51" s="37">
        <f t="shared" ref="K51:L53" si="19">(I51-H51)/H51</f>
        <v>5.5522845210398533E-2</v>
      </c>
      <c r="L51" s="38">
        <f t="shared" si="19"/>
        <v>-6.1778676385975666E-2</v>
      </c>
    </row>
    <row r="52" spans="2:12" x14ac:dyDescent="0.25">
      <c r="B52" s="39" t="s">
        <v>28</v>
      </c>
      <c r="C52" s="40">
        <v>149.95600896400001</v>
      </c>
      <c r="D52" s="40">
        <v>164.78006496200001</v>
      </c>
      <c r="E52" s="40">
        <v>151.376805093</v>
      </c>
      <c r="F52" s="41">
        <f t="shared" si="18"/>
        <v>9.8856031848372425E-2</v>
      </c>
      <c r="G52" s="42">
        <f t="shared" si="18"/>
        <v>-8.1340299702460608E-2</v>
      </c>
      <c r="H52" s="40">
        <v>728.47930208900004</v>
      </c>
      <c r="I52" s="40">
        <v>843.92529562000004</v>
      </c>
      <c r="J52" s="40">
        <v>793.18056475000003</v>
      </c>
      <c r="K52" s="41">
        <f t="shared" si="19"/>
        <v>0.15847532414434432</v>
      </c>
      <c r="L52" s="42">
        <f t="shared" si="19"/>
        <v>-6.0129410900901806E-2</v>
      </c>
    </row>
    <row r="53" spans="2:12" x14ac:dyDescent="0.25">
      <c r="B53" s="39" t="s">
        <v>29</v>
      </c>
      <c r="C53" s="40">
        <v>326.10941924500003</v>
      </c>
      <c r="D53" s="40">
        <v>405.354138406</v>
      </c>
      <c r="E53" s="40">
        <v>420.88629529600001</v>
      </c>
      <c r="F53" s="41">
        <f t="shared" si="18"/>
        <v>0.24300039951150529</v>
      </c>
      <c r="G53" s="42">
        <f t="shared" si="18"/>
        <v>3.8317499239253122E-2</v>
      </c>
      <c r="H53" s="40">
        <v>391.47819119799999</v>
      </c>
      <c r="I53" s="40">
        <v>338.21542420899999</v>
      </c>
      <c r="J53" s="40">
        <v>315.92906610599999</v>
      </c>
      <c r="K53" s="41">
        <f t="shared" si="19"/>
        <v>-0.13605551518976189</v>
      </c>
      <c r="L53" s="42">
        <f t="shared" si="19"/>
        <v>-6.5893973212848386E-2</v>
      </c>
    </row>
    <row r="54" spans="2:12" x14ac:dyDescent="0.25">
      <c r="B54" s="35"/>
      <c r="C54" s="36"/>
      <c r="D54" s="36"/>
      <c r="E54" s="36"/>
      <c r="F54" s="37"/>
      <c r="G54" s="38"/>
      <c r="H54" s="36"/>
      <c r="I54" s="36"/>
      <c r="J54" s="36"/>
      <c r="K54" s="45"/>
      <c r="L54" s="46"/>
    </row>
    <row r="55" spans="2:12" x14ac:dyDescent="0.25">
      <c r="B55" s="35" t="s">
        <v>39</v>
      </c>
      <c r="C55" s="36">
        <f t="shared" ref="C55:E57" si="20">C51+C39+C27+C23+C19+C15</f>
        <v>5148.5361845139996</v>
      </c>
      <c r="D55" s="36">
        <f t="shared" si="20"/>
        <v>5025.702562077</v>
      </c>
      <c r="E55" s="36">
        <f t="shared" si="20"/>
        <v>5298.7195985589997</v>
      </c>
      <c r="F55" s="37">
        <f t="shared" ref="F55:G57" si="21">(D55-C55)/C55</f>
        <v>-2.385797011711098E-2</v>
      </c>
      <c r="G55" s="38">
        <f t="shared" si="21"/>
        <v>5.43241533118443E-2</v>
      </c>
      <c r="H55" s="36">
        <f t="shared" ref="H55:J57" si="22">H51+H39+H27+H23+H19+H15</f>
        <v>5726.1231061919998</v>
      </c>
      <c r="I55" s="36">
        <f t="shared" si="22"/>
        <v>6790.2529893630008</v>
      </c>
      <c r="J55" s="36">
        <f t="shared" si="22"/>
        <v>6586.3675967270001</v>
      </c>
      <c r="K55" s="37">
        <f t="shared" ref="K55:L57" si="23">(I55-H55)/H55</f>
        <v>0.18583775853863388</v>
      </c>
      <c r="L55" s="38">
        <f t="shared" si="23"/>
        <v>-3.0026185026594619E-2</v>
      </c>
    </row>
    <row r="56" spans="2:12" x14ac:dyDescent="0.25">
      <c r="B56" s="47" t="s">
        <v>28</v>
      </c>
      <c r="C56" s="40">
        <f t="shared" si="20"/>
        <v>1746.3429607439998</v>
      </c>
      <c r="D56" s="40">
        <f t="shared" si="20"/>
        <v>1576.5582025179999</v>
      </c>
      <c r="E56" s="40">
        <f t="shared" si="20"/>
        <v>1723.0684114400001</v>
      </c>
      <c r="F56" s="41">
        <f t="shared" si="21"/>
        <v>-9.7223032384008909E-2</v>
      </c>
      <c r="G56" s="42">
        <f t="shared" si="21"/>
        <v>9.2930415564741853E-2</v>
      </c>
      <c r="H56" s="40">
        <f t="shared" si="22"/>
        <v>3781.4917496770004</v>
      </c>
      <c r="I56" s="40">
        <f t="shared" si="22"/>
        <v>4935.53226387</v>
      </c>
      <c r="J56" s="40">
        <f t="shared" si="22"/>
        <v>4601.7282399280002</v>
      </c>
      <c r="K56" s="41">
        <f t="shared" si="23"/>
        <v>0.30518128574300685</v>
      </c>
      <c r="L56" s="42">
        <f t="shared" si="23"/>
        <v>-6.7632831900537649E-2</v>
      </c>
    </row>
    <row r="57" spans="2:12" x14ac:dyDescent="0.25">
      <c r="B57" s="47" t="s">
        <v>29</v>
      </c>
      <c r="C57" s="40">
        <f t="shared" si="20"/>
        <v>3402.1932237699998</v>
      </c>
      <c r="D57" s="40">
        <f t="shared" si="20"/>
        <v>3449.1443595589999</v>
      </c>
      <c r="E57" s="40">
        <f t="shared" si="20"/>
        <v>3575.6511871189996</v>
      </c>
      <c r="F57" s="41">
        <f t="shared" si="21"/>
        <v>1.3800255511935072E-2</v>
      </c>
      <c r="G57" s="42">
        <f t="shared" si="21"/>
        <v>3.6677742179563218E-2</v>
      </c>
      <c r="H57" s="40">
        <f t="shared" si="22"/>
        <v>1944.6313565149999</v>
      </c>
      <c r="I57" s="40">
        <f t="shared" si="22"/>
        <v>1854.7207254929999</v>
      </c>
      <c r="J57" s="40">
        <f t="shared" si="22"/>
        <v>1984.6393567990001</v>
      </c>
      <c r="K57" s="41">
        <f t="shared" si="23"/>
        <v>-4.6235308672143399E-2</v>
      </c>
      <c r="L57" s="42">
        <f t="shared" si="23"/>
        <v>7.0047543827099226E-2</v>
      </c>
    </row>
    <row r="58" spans="2:12" ht="15.75" thickBot="1" x14ac:dyDescent="0.3">
      <c r="B58" s="48"/>
      <c r="C58" s="49"/>
      <c r="D58" s="49"/>
      <c r="E58" s="49"/>
      <c r="F58" s="49"/>
      <c r="G58" s="50"/>
      <c r="H58" s="49"/>
      <c r="I58" s="49"/>
      <c r="J58" s="49"/>
      <c r="K58" s="49"/>
      <c r="L58" s="51"/>
    </row>
    <row r="59" spans="2:12" x14ac:dyDescent="0.25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1"/>
    </row>
    <row r="60" spans="2:12" ht="15.75" thickBot="1" x14ac:dyDescent="0.3">
      <c r="B60" s="52"/>
      <c r="C60" s="49"/>
      <c r="D60" s="49"/>
      <c r="E60" s="49"/>
      <c r="F60" s="53"/>
      <c r="G60" s="53"/>
      <c r="H60" s="55"/>
      <c r="I60" s="54"/>
      <c r="J60" s="54"/>
      <c r="K60" s="53"/>
      <c r="L60" s="1"/>
    </row>
    <row r="61" spans="2:12" ht="15.75" thickBot="1" x14ac:dyDescent="0.3">
      <c r="B61" s="52"/>
      <c r="C61" s="56">
        <v>45292</v>
      </c>
      <c r="D61" s="56">
        <v>45658</v>
      </c>
      <c r="E61" s="56">
        <v>46023</v>
      </c>
      <c r="F61" s="57"/>
      <c r="G61" s="58"/>
      <c r="H61" s="58"/>
      <c r="I61" s="58"/>
      <c r="J61" s="58"/>
      <c r="K61" s="59"/>
      <c r="L61" s="59"/>
    </row>
    <row r="62" spans="2:12" x14ac:dyDescent="0.25">
      <c r="B62" s="60" t="s">
        <v>40</v>
      </c>
      <c r="C62" s="61">
        <f t="shared" ref="C62:E64" si="24">C55-H55</f>
        <v>-577.58692167800018</v>
      </c>
      <c r="D62" s="61">
        <f>D55-I55</f>
        <v>-1764.5504272860007</v>
      </c>
      <c r="E62" s="62">
        <f t="shared" si="24"/>
        <v>-1287.6479981680004</v>
      </c>
      <c r="F62" s="57"/>
      <c r="G62" s="58"/>
      <c r="H62" s="58"/>
      <c r="I62" s="58"/>
      <c r="J62" s="58"/>
      <c r="K62" s="58"/>
      <c r="L62" s="58"/>
    </row>
    <row r="63" spans="2:12" x14ac:dyDescent="0.25">
      <c r="B63" s="47" t="s">
        <v>28</v>
      </c>
      <c r="C63" s="63">
        <f t="shared" si="24"/>
        <v>-2035.1487889330006</v>
      </c>
      <c r="D63" s="63">
        <f t="shared" si="24"/>
        <v>-3358.9740613519998</v>
      </c>
      <c r="E63" s="64">
        <f>E56-J56</f>
        <v>-2878.6598284880001</v>
      </c>
      <c r="F63" s="57"/>
      <c r="G63" s="58"/>
      <c r="H63" s="58"/>
      <c r="I63" s="58"/>
      <c r="J63" s="58"/>
      <c r="K63" s="58"/>
      <c r="L63" s="58"/>
    </row>
    <row r="64" spans="2:12" x14ac:dyDescent="0.25">
      <c r="B64" s="47" t="s">
        <v>29</v>
      </c>
      <c r="C64" s="63">
        <f t="shared" si="24"/>
        <v>1457.5618672549999</v>
      </c>
      <c r="D64" s="63">
        <f t="shared" si="24"/>
        <v>1594.423634066</v>
      </c>
      <c r="E64" s="64">
        <f t="shared" si="24"/>
        <v>1591.0118303199995</v>
      </c>
      <c r="F64" s="57"/>
      <c r="G64" s="58"/>
      <c r="H64" s="58"/>
      <c r="I64" s="58"/>
      <c r="J64" s="58"/>
      <c r="K64" s="58"/>
      <c r="L64" s="58"/>
    </row>
    <row r="65" spans="2:12" x14ac:dyDescent="0.25">
      <c r="B65" s="47"/>
      <c r="C65" s="63"/>
      <c r="D65" s="63"/>
      <c r="E65" s="64"/>
      <c r="F65" s="57"/>
      <c r="G65" s="58"/>
      <c r="H65" s="58"/>
      <c r="I65" s="58"/>
      <c r="J65" s="58"/>
      <c r="K65" s="58"/>
      <c r="L65" s="58"/>
    </row>
    <row r="66" spans="2:12" x14ac:dyDescent="0.25">
      <c r="B66" s="35" t="s">
        <v>41</v>
      </c>
      <c r="C66" s="65">
        <f t="shared" ref="C66:E68" si="25">C55/H55</f>
        <v>0.89913124273325162</v>
      </c>
      <c r="D66" s="65">
        <f t="shared" si="25"/>
        <v>0.74013480351171201</v>
      </c>
      <c r="E66" s="66">
        <f t="shared" si="25"/>
        <v>0.80449800603174981</v>
      </c>
      <c r="F66" s="57"/>
      <c r="G66" s="58"/>
      <c r="H66" s="58"/>
      <c r="I66" s="58"/>
      <c r="J66" s="58"/>
      <c r="K66" s="58"/>
      <c r="L66" s="58"/>
    </row>
    <row r="67" spans="2:12" x14ac:dyDescent="0.25">
      <c r="B67" s="47" t="s">
        <v>28</v>
      </c>
      <c r="C67" s="65">
        <f t="shared" si="25"/>
        <v>0.4618132410028834</v>
      </c>
      <c r="D67" s="65">
        <f t="shared" si="25"/>
        <v>0.31943022924984488</v>
      </c>
      <c r="E67" s="66">
        <f t="shared" si="25"/>
        <v>0.37443941093465344</v>
      </c>
      <c r="F67" s="57"/>
      <c r="G67" s="58"/>
      <c r="H67" s="58"/>
      <c r="I67" s="58"/>
      <c r="J67" s="58"/>
      <c r="K67" s="58"/>
      <c r="L67" s="58"/>
    </row>
    <row r="68" spans="2:12" ht="15.75" thickBot="1" x14ac:dyDescent="0.3">
      <c r="B68" s="67" t="s">
        <v>29</v>
      </c>
      <c r="C68" s="68">
        <f t="shared" si="25"/>
        <v>1.7495311964253812</v>
      </c>
      <c r="D68" s="68">
        <f t="shared" si="25"/>
        <v>1.8596569888667143</v>
      </c>
      <c r="E68" s="69">
        <f t="shared" si="25"/>
        <v>1.801662944388104</v>
      </c>
      <c r="F68" s="57"/>
      <c r="G68" s="58"/>
      <c r="H68" s="58"/>
      <c r="I68" s="58"/>
      <c r="J68" s="58"/>
      <c r="K68" s="58"/>
      <c r="L68" s="58"/>
    </row>
    <row r="69" spans="2:12" x14ac:dyDescent="0.25">
      <c r="B69" s="1"/>
      <c r="C69" s="1"/>
      <c r="D69" s="1"/>
      <c r="E69" s="1"/>
      <c r="F69" s="1"/>
      <c r="G69" s="58"/>
      <c r="H69" s="58"/>
      <c r="I69" s="58"/>
      <c r="J69" s="58"/>
      <c r="K69" s="1"/>
      <c r="L69" s="1"/>
    </row>
  </sheetData>
  <mergeCells count="4">
    <mergeCell ref="B8:L8"/>
    <mergeCell ref="B10:L10"/>
    <mergeCell ref="C11:G11"/>
    <mergeCell ref="H11:L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BEFA-E95F-4331-A882-E2FBB5C0BD95}">
  <dimension ref="B1:L56"/>
  <sheetViews>
    <sheetView topLeftCell="A36" workbookViewId="0">
      <selection activeCell="L40" sqref="L40"/>
    </sheetView>
  </sheetViews>
  <sheetFormatPr baseColWidth="10" defaultRowHeight="15" x14ac:dyDescent="0.25"/>
  <cols>
    <col min="1" max="1" width="4.140625" customWidth="1"/>
    <col min="2" max="2" width="32.5703125" customWidth="1"/>
    <col min="3" max="12" width="10.85546875" customWidth="1"/>
  </cols>
  <sheetData>
    <row r="1" spans="2:12" x14ac:dyDescent="0.25">
      <c r="B1" s="70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5">
      <c r="B2" s="70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70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70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70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70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70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18.75" x14ac:dyDescent="0.25">
      <c r="B8" s="147" t="s">
        <v>42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2:12" x14ac:dyDescent="0.25">
      <c r="B9" s="71"/>
      <c r="C9" s="72"/>
      <c r="D9" s="72"/>
      <c r="E9" s="72"/>
      <c r="F9" s="1"/>
      <c r="G9" s="1"/>
      <c r="H9" s="72"/>
      <c r="I9" s="72"/>
      <c r="J9" s="72"/>
      <c r="K9" s="72"/>
      <c r="L9" s="1"/>
    </row>
    <row r="10" spans="2:12" ht="15.75" x14ac:dyDescent="0.25">
      <c r="B10" s="148" t="s">
        <v>43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</row>
    <row r="11" spans="2:12" ht="15.75" thickBot="1" x14ac:dyDescent="0.3">
      <c r="B11" s="73"/>
      <c r="C11" s="6"/>
      <c r="D11" s="6"/>
      <c r="E11" s="6"/>
      <c r="F11" s="6"/>
      <c r="G11" s="6"/>
      <c r="H11" s="6"/>
      <c r="I11" s="6"/>
      <c r="J11" s="6"/>
      <c r="K11" s="6"/>
      <c r="L11" s="1"/>
    </row>
    <row r="12" spans="2:12" ht="15.75" thickBot="1" x14ac:dyDescent="0.3">
      <c r="B12" s="74" t="s">
        <v>22</v>
      </c>
      <c r="C12" s="149" t="s">
        <v>23</v>
      </c>
      <c r="D12" s="150"/>
      <c r="E12" s="150"/>
      <c r="F12" s="150"/>
      <c r="G12" s="151"/>
      <c r="H12" s="149" t="s">
        <v>24</v>
      </c>
      <c r="I12" s="150"/>
      <c r="J12" s="150"/>
      <c r="K12" s="150"/>
      <c r="L12" s="151"/>
    </row>
    <row r="13" spans="2:12" ht="15.75" thickBot="1" x14ac:dyDescent="0.3">
      <c r="B13" s="75"/>
      <c r="C13" s="149" t="s">
        <v>25</v>
      </c>
      <c r="D13" s="150"/>
      <c r="E13" s="150"/>
      <c r="F13" s="76" t="s">
        <v>44</v>
      </c>
      <c r="G13" s="77"/>
      <c r="H13" s="149" t="s">
        <v>25</v>
      </c>
      <c r="I13" s="150"/>
      <c r="J13" s="150"/>
      <c r="K13" s="76" t="s">
        <v>44</v>
      </c>
      <c r="L13" s="77"/>
    </row>
    <row r="14" spans="2:12" ht="15.75" thickBot="1" x14ac:dyDescent="0.3">
      <c r="B14" s="78"/>
      <c r="C14" s="79">
        <v>45292</v>
      </c>
      <c r="D14" s="79">
        <v>45658</v>
      </c>
      <c r="E14" s="79">
        <v>46023</v>
      </c>
      <c r="F14" s="80" t="s">
        <v>45</v>
      </c>
      <c r="G14" s="80" t="s">
        <v>46</v>
      </c>
      <c r="H14" s="79">
        <v>45292</v>
      </c>
      <c r="I14" s="79">
        <v>45658</v>
      </c>
      <c r="J14" s="79">
        <v>46023</v>
      </c>
      <c r="K14" s="80" t="s">
        <v>45</v>
      </c>
      <c r="L14" s="80" t="s">
        <v>46</v>
      </c>
    </row>
    <row r="15" spans="2:12" x14ac:dyDescent="0.25">
      <c r="B15" s="75"/>
      <c r="C15" s="31"/>
      <c r="D15" s="31"/>
      <c r="E15" s="31"/>
      <c r="F15" s="32"/>
      <c r="G15" s="81"/>
      <c r="H15" s="31"/>
      <c r="I15" s="31"/>
      <c r="J15" s="31"/>
      <c r="K15" s="32"/>
      <c r="L15" s="81"/>
    </row>
    <row r="16" spans="2:12" x14ac:dyDescent="0.25">
      <c r="B16" s="82" t="s">
        <v>47</v>
      </c>
      <c r="C16" s="83">
        <f>SUM(C17:C18)</f>
        <v>831.68374898799993</v>
      </c>
      <c r="D16" s="83">
        <f>SUM(D17:D18)</f>
        <v>696.1892859620001</v>
      </c>
      <c r="E16" s="83">
        <f>SUM(E17:E18)</f>
        <v>753.49410942500003</v>
      </c>
      <c r="F16" s="59">
        <f t="shared" ref="F16:G18" si="0">(D16-C16)/C16</f>
        <v>-0.16291584774966528</v>
      </c>
      <c r="G16" s="84">
        <f t="shared" si="0"/>
        <v>8.2312130649663265E-2</v>
      </c>
      <c r="H16" s="83">
        <f>H17+H18</f>
        <v>342.10017682599999</v>
      </c>
      <c r="I16" s="83">
        <f>I17+I18</f>
        <v>450.55018588600001</v>
      </c>
      <c r="J16" s="83">
        <f>J17+J18</f>
        <v>329.21085520499997</v>
      </c>
      <c r="K16" s="59">
        <f t="shared" ref="K16:L18" si="1">(I16-H16)/H16</f>
        <v>0.31701243204899066</v>
      </c>
      <c r="L16" s="84">
        <f t="shared" si="1"/>
        <v>-0.26931368465066352</v>
      </c>
    </row>
    <row r="17" spans="2:12" x14ac:dyDescent="0.25">
      <c r="B17" s="39" t="s">
        <v>28</v>
      </c>
      <c r="C17" s="44">
        <v>822.06169762299999</v>
      </c>
      <c r="D17" s="44">
        <v>690.44317540300005</v>
      </c>
      <c r="E17" s="44">
        <v>748.14067519299999</v>
      </c>
      <c r="F17" s="85">
        <f t="shared" si="0"/>
        <v>-0.1601078393514456</v>
      </c>
      <c r="G17" s="86">
        <f t="shared" si="0"/>
        <v>8.3565891945159537E-2</v>
      </c>
      <c r="H17" s="44">
        <v>302.44410177499998</v>
      </c>
      <c r="I17" s="44">
        <v>432.238901881</v>
      </c>
      <c r="J17" s="44">
        <v>312.04281314299999</v>
      </c>
      <c r="K17" s="87">
        <f t="shared" si="1"/>
        <v>0.42915302148150158</v>
      </c>
      <c r="L17" s="88">
        <f t="shared" si="1"/>
        <v>-0.27807790602589327</v>
      </c>
    </row>
    <row r="18" spans="2:12" x14ac:dyDescent="0.25">
      <c r="B18" s="39" t="s">
        <v>29</v>
      </c>
      <c r="C18" s="44">
        <v>9.6220513650000008</v>
      </c>
      <c r="D18" s="44">
        <v>5.7461105589999999</v>
      </c>
      <c r="E18" s="44">
        <v>5.3534342319999997</v>
      </c>
      <c r="F18" s="85">
        <f t="shared" si="0"/>
        <v>-0.40281855281906415</v>
      </c>
      <c r="G18" s="86">
        <f t="shared" si="0"/>
        <v>-6.8337760467375691E-2</v>
      </c>
      <c r="H18" s="44">
        <v>39.656075051000002</v>
      </c>
      <c r="I18" s="44">
        <v>18.311284005000001</v>
      </c>
      <c r="J18" s="44">
        <v>17.168042062000001</v>
      </c>
      <c r="K18" s="87">
        <f t="shared" si="1"/>
        <v>-0.53824769643867598</v>
      </c>
      <c r="L18" s="88">
        <f t="shared" si="1"/>
        <v>-6.2433739910747431E-2</v>
      </c>
    </row>
    <row r="19" spans="2:12" x14ac:dyDescent="0.25">
      <c r="B19" s="89"/>
      <c r="C19" s="83"/>
      <c r="D19" s="83"/>
      <c r="E19" s="83"/>
      <c r="F19" s="90"/>
      <c r="G19" s="91"/>
      <c r="H19" s="83"/>
      <c r="I19" s="83"/>
      <c r="J19" s="83"/>
      <c r="K19" s="92"/>
      <c r="L19" s="93"/>
    </row>
    <row r="20" spans="2:12" x14ac:dyDescent="0.25">
      <c r="B20" s="82" t="s">
        <v>48</v>
      </c>
      <c r="C20" s="83">
        <f>SUM(C21:C22)</f>
        <v>300.149858575</v>
      </c>
      <c r="D20" s="83">
        <f>SUM(D21:D22)</f>
        <v>141.695848418</v>
      </c>
      <c r="E20" s="83">
        <f>SUM(E21:E22)</f>
        <v>340.11280341299999</v>
      </c>
      <c r="F20" s="59">
        <f>(D20-C20)/C20</f>
        <v>-0.52791632456293924</v>
      </c>
      <c r="G20" s="84">
        <f>(E20-D20)/D20</f>
        <v>1.4003018240144471</v>
      </c>
      <c r="H20" s="83">
        <f>SUM(H21:H22)</f>
        <v>983.77301386399995</v>
      </c>
      <c r="I20" s="83">
        <f>SUM(I21:I22)</f>
        <v>1220.1272525500001</v>
      </c>
      <c r="J20" s="83">
        <f>SUM(J21:J22)</f>
        <v>1267.4927882330001</v>
      </c>
      <c r="K20" s="59">
        <f>(I20-H20)/H20</f>
        <v>0.24025281783006353</v>
      </c>
      <c r="L20" s="84">
        <f>(J20-I20)/I20</f>
        <v>3.8820160425077424E-2</v>
      </c>
    </row>
    <row r="21" spans="2:12" x14ac:dyDescent="0.25">
      <c r="B21" s="39" t="s">
        <v>28</v>
      </c>
      <c r="C21" s="44">
        <v>300.149858575</v>
      </c>
      <c r="D21" s="44">
        <v>141.695848418</v>
      </c>
      <c r="E21" s="44">
        <v>340.11280341299999</v>
      </c>
      <c r="F21" s="87">
        <f>(D21-C21)/C21</f>
        <v>-0.52791632456293924</v>
      </c>
      <c r="G21" s="88">
        <f>(E21-D21)/D21</f>
        <v>1.4003018240144471</v>
      </c>
      <c r="H21" s="44">
        <v>983.77301386399995</v>
      </c>
      <c r="I21" s="44">
        <v>1220.1272525500001</v>
      </c>
      <c r="J21" s="44">
        <v>1267.4927882330001</v>
      </c>
      <c r="K21" s="87">
        <f>(I21-H21)/H21</f>
        <v>0.24025281783006353</v>
      </c>
      <c r="L21" s="88">
        <f>(J21-I21)/I21</f>
        <v>3.8820160425077424E-2</v>
      </c>
    </row>
    <row r="22" spans="2:12" x14ac:dyDescent="0.25">
      <c r="B22" s="39" t="s">
        <v>29</v>
      </c>
      <c r="C22" s="44">
        <v>0</v>
      </c>
      <c r="D22" s="44">
        <v>0</v>
      </c>
      <c r="E22" s="44">
        <v>0</v>
      </c>
      <c r="F22" s="87" t="s">
        <v>49</v>
      </c>
      <c r="G22" s="88" t="s">
        <v>49</v>
      </c>
      <c r="H22" s="44">
        <v>0</v>
      </c>
      <c r="I22" s="44">
        <v>0</v>
      </c>
      <c r="J22" s="44">
        <v>0</v>
      </c>
      <c r="K22" s="87" t="s">
        <v>49</v>
      </c>
      <c r="L22" s="88" t="s">
        <v>49</v>
      </c>
    </row>
    <row r="23" spans="2:12" x14ac:dyDescent="0.25">
      <c r="B23" s="89"/>
      <c r="C23" s="83"/>
      <c r="D23" s="83"/>
      <c r="E23" s="83"/>
      <c r="F23" s="90"/>
      <c r="G23" s="91"/>
      <c r="H23" s="83"/>
      <c r="I23" s="83"/>
      <c r="J23" s="83"/>
      <c r="K23" s="92"/>
      <c r="L23" s="93"/>
    </row>
    <row r="24" spans="2:12" x14ac:dyDescent="0.25">
      <c r="B24" s="82" t="s">
        <v>50</v>
      </c>
      <c r="C24" s="83">
        <f>SUM(C25:C26)</f>
        <v>186.28182314399999</v>
      </c>
      <c r="D24" s="83">
        <f>SUM(D25:D26)</f>
        <v>224.43048217099999</v>
      </c>
      <c r="E24" s="83">
        <f>SUM(E25:E26)</f>
        <v>171.56745746300001</v>
      </c>
      <c r="F24" s="59">
        <f>(D24-C24)/C24</f>
        <v>0.2047900239708855</v>
      </c>
      <c r="G24" s="84">
        <f>(E24-D24)/D24</f>
        <v>-0.235542980599766</v>
      </c>
      <c r="H24" s="83">
        <f>SUM(H25:H26)</f>
        <v>107.935491989</v>
      </c>
      <c r="I24" s="83">
        <f>SUM(I25:I26)</f>
        <v>122.92047073400001</v>
      </c>
      <c r="J24" s="83">
        <f>SUM(J25:J26)</f>
        <v>60.566709639000003</v>
      </c>
      <c r="K24" s="59">
        <f>(I24-H24)/H24</f>
        <v>0.13883272748251491</v>
      </c>
      <c r="L24" s="84">
        <f>(J24-I24)/I24</f>
        <v>-0.50726913688716335</v>
      </c>
    </row>
    <row r="25" spans="2:12" x14ac:dyDescent="0.25">
      <c r="B25" s="39" t="s">
        <v>28</v>
      </c>
      <c r="C25" s="44">
        <v>186.28182314399999</v>
      </c>
      <c r="D25" s="44">
        <v>224.43048217099999</v>
      </c>
      <c r="E25" s="44">
        <v>171.56745746300001</v>
      </c>
      <c r="F25" s="87">
        <f>(D25-C25)/C25</f>
        <v>0.2047900239708855</v>
      </c>
      <c r="G25" s="88">
        <f>(E25-D25)/D25</f>
        <v>-0.235542980599766</v>
      </c>
      <c r="H25" s="44">
        <v>107.935491989</v>
      </c>
      <c r="I25" s="44">
        <v>122.92047073400001</v>
      </c>
      <c r="J25" s="44">
        <v>60.566709639000003</v>
      </c>
      <c r="K25" s="87">
        <f>(I25-H25)/H25</f>
        <v>0.13883272748251491</v>
      </c>
      <c r="L25" s="88">
        <f>(J25-I25)/I25</f>
        <v>-0.50726913688716335</v>
      </c>
    </row>
    <row r="26" spans="2:12" x14ac:dyDescent="0.25">
      <c r="B26" s="39" t="s">
        <v>29</v>
      </c>
      <c r="C26" s="44">
        <v>0</v>
      </c>
      <c r="D26" s="44">
        <v>0</v>
      </c>
      <c r="E26" s="44">
        <v>0</v>
      </c>
      <c r="F26" s="87" t="s">
        <v>49</v>
      </c>
      <c r="G26" s="88" t="s">
        <v>49</v>
      </c>
      <c r="H26" s="44">
        <v>0</v>
      </c>
      <c r="I26" s="44">
        <v>0</v>
      </c>
      <c r="J26" s="44">
        <v>0</v>
      </c>
      <c r="K26" s="87" t="s">
        <v>49</v>
      </c>
      <c r="L26" s="88" t="s">
        <v>49</v>
      </c>
    </row>
    <row r="27" spans="2:12" x14ac:dyDescent="0.25">
      <c r="B27" s="89"/>
      <c r="C27" s="83"/>
      <c r="D27" s="83"/>
      <c r="E27" s="83"/>
      <c r="F27" s="90"/>
      <c r="G27" s="91"/>
      <c r="H27" s="83"/>
      <c r="I27" s="83"/>
      <c r="J27" s="83"/>
      <c r="K27" s="92"/>
      <c r="L27" s="93"/>
    </row>
    <row r="28" spans="2:12" x14ac:dyDescent="0.25">
      <c r="B28" s="82" t="s">
        <v>51</v>
      </c>
      <c r="C28" s="83">
        <f>SUM(C29:C30)</f>
        <v>1375.0848241389999</v>
      </c>
      <c r="D28" s="83">
        <f>SUM(D29:D30)</f>
        <v>1417.709597522</v>
      </c>
      <c r="E28" s="83">
        <f>SUM(E29:E30)</f>
        <v>1532.0359691860001</v>
      </c>
      <c r="F28" s="59">
        <f t="shared" ref="F28:G30" si="2">(D28-C28)/C28</f>
        <v>3.0997922917002055E-2</v>
      </c>
      <c r="G28" s="84">
        <f t="shared" si="2"/>
        <v>8.0641600976554026E-2</v>
      </c>
      <c r="H28" s="83">
        <f>SUM(H29:H30)</f>
        <v>2234.984191215</v>
      </c>
      <c r="I28" s="83">
        <f>SUM(I29:I30)</f>
        <v>2439.7900588060002</v>
      </c>
      <c r="J28" s="83">
        <f>SUM(J29:J30)</f>
        <v>2347.285287355</v>
      </c>
      <c r="K28" s="59">
        <f t="shared" ref="K28:L30" si="3">(I28-H28)/H28</f>
        <v>9.1636383110012931E-2</v>
      </c>
      <c r="L28" s="84">
        <f t="shared" si="3"/>
        <v>-3.79150538453586E-2</v>
      </c>
    </row>
    <row r="29" spans="2:12" x14ac:dyDescent="0.25">
      <c r="B29" s="39" t="s">
        <v>28</v>
      </c>
      <c r="C29" s="44">
        <v>164.896352718</v>
      </c>
      <c r="D29" s="44">
        <v>190.896236671</v>
      </c>
      <c r="E29" s="44">
        <v>190.839254321</v>
      </c>
      <c r="F29" s="87">
        <f t="shared" si="2"/>
        <v>0.15767409966589188</v>
      </c>
      <c r="G29" s="88">
        <f t="shared" si="2"/>
        <v>-2.9849907464757727E-4</v>
      </c>
      <c r="H29" s="44">
        <v>865.87212136699998</v>
      </c>
      <c r="I29" s="44">
        <v>1094.0196345869999</v>
      </c>
      <c r="J29" s="44">
        <v>986.72702943100001</v>
      </c>
      <c r="K29" s="87">
        <f t="shared" si="3"/>
        <v>0.26348869260256458</v>
      </c>
      <c r="L29" s="88">
        <f t="shared" si="3"/>
        <v>-9.8071919153904064E-2</v>
      </c>
    </row>
    <row r="30" spans="2:12" x14ac:dyDescent="0.25">
      <c r="B30" s="39" t="s">
        <v>29</v>
      </c>
      <c r="C30" s="44">
        <v>1210.188471421</v>
      </c>
      <c r="D30" s="44">
        <v>1226.813360851</v>
      </c>
      <c r="E30" s="44">
        <v>1341.1967148650001</v>
      </c>
      <c r="F30" s="87">
        <f t="shared" si="2"/>
        <v>1.3737438277261919E-2</v>
      </c>
      <c r="G30" s="88">
        <f t="shared" si="2"/>
        <v>9.3236149575886731E-2</v>
      </c>
      <c r="H30" s="44">
        <v>1369.1120698479999</v>
      </c>
      <c r="I30" s="44">
        <v>1345.770424219</v>
      </c>
      <c r="J30" s="44">
        <v>1360.5582579239999</v>
      </c>
      <c r="K30" s="87">
        <f t="shared" si="3"/>
        <v>-1.7048747245060315E-2</v>
      </c>
      <c r="L30" s="88">
        <f t="shared" si="3"/>
        <v>1.0988377689739938E-2</v>
      </c>
    </row>
    <row r="31" spans="2:12" x14ac:dyDescent="0.25">
      <c r="B31" s="89"/>
      <c r="C31" s="83"/>
      <c r="D31" s="83"/>
      <c r="E31" s="83"/>
      <c r="F31" s="90"/>
      <c r="G31" s="91"/>
      <c r="H31" s="83"/>
      <c r="I31" s="83"/>
      <c r="J31" s="83"/>
      <c r="K31" s="92"/>
      <c r="L31" s="93"/>
    </row>
    <row r="32" spans="2:12" x14ac:dyDescent="0.25">
      <c r="B32" s="82" t="s">
        <v>52</v>
      </c>
      <c r="C32" s="83">
        <f>SUM(C33:C34)</f>
        <v>917.70767853199993</v>
      </c>
      <c r="D32" s="83">
        <f>SUM(D33:D34)</f>
        <v>904.48246567299998</v>
      </c>
      <c r="E32" s="83">
        <f>SUM(E33:E34)</f>
        <v>880.24886804599998</v>
      </c>
      <c r="F32" s="59">
        <f t="shared" ref="F32:G34" si="4">(D32-C32)/C32</f>
        <v>-1.441113893713465E-2</v>
      </c>
      <c r="G32" s="84">
        <f t="shared" si="4"/>
        <v>-2.6792777689690708E-2</v>
      </c>
      <c r="H32" s="83">
        <f>SUM(H33:H34)</f>
        <v>1248.0819960250001</v>
      </c>
      <c r="I32" s="83">
        <f>SUM(I33:I34)</f>
        <v>1626.534385229</v>
      </c>
      <c r="J32" s="83">
        <f>SUM(J33:J34)</f>
        <v>1670.8512048880002</v>
      </c>
      <c r="K32" s="59">
        <f t="shared" ref="K32:L34" si="5">(I32-H32)/H32</f>
        <v>0.3032271841187742</v>
      </c>
      <c r="L32" s="84">
        <f t="shared" si="5"/>
        <v>2.7246162184736619E-2</v>
      </c>
    </row>
    <row r="33" spans="2:12" x14ac:dyDescent="0.25">
      <c r="B33" s="39" t="s">
        <v>28</v>
      </c>
      <c r="C33" s="44">
        <v>68.490680079000001</v>
      </c>
      <c r="D33" s="44">
        <v>102.39803771699999</v>
      </c>
      <c r="E33" s="44">
        <v>87.945662381999995</v>
      </c>
      <c r="F33" s="87">
        <f t="shared" si="4"/>
        <v>0.49506527893853347</v>
      </c>
      <c r="G33" s="88">
        <f t="shared" si="4"/>
        <v>-0.14113918251971183</v>
      </c>
      <c r="H33" s="44">
        <v>928.531300558</v>
      </c>
      <c r="I33" s="44">
        <v>1328.740973099</v>
      </c>
      <c r="J33" s="44">
        <v>1297.6094304820001</v>
      </c>
      <c r="K33" s="87">
        <f t="shared" si="5"/>
        <v>0.43101365812923531</v>
      </c>
      <c r="L33" s="88">
        <f t="shared" si="5"/>
        <v>-2.3429353987927649E-2</v>
      </c>
    </row>
    <row r="34" spans="2:12" x14ac:dyDescent="0.25">
      <c r="B34" s="39" t="s">
        <v>29</v>
      </c>
      <c r="C34" s="44">
        <v>849.21699845299997</v>
      </c>
      <c r="D34" s="44">
        <v>802.08442795600001</v>
      </c>
      <c r="E34" s="44">
        <v>792.30320566399996</v>
      </c>
      <c r="F34" s="87">
        <f t="shared" si="4"/>
        <v>-5.5501209446890881E-2</v>
      </c>
      <c r="G34" s="88">
        <f t="shared" si="4"/>
        <v>-1.2194754007288396E-2</v>
      </c>
      <c r="H34" s="44">
        <v>319.55069546700003</v>
      </c>
      <c r="I34" s="44">
        <v>297.79341212999998</v>
      </c>
      <c r="J34" s="44">
        <v>373.24177440599999</v>
      </c>
      <c r="K34" s="87">
        <f t="shared" si="5"/>
        <v>-6.8087109950436389E-2</v>
      </c>
      <c r="L34" s="88">
        <f t="shared" si="5"/>
        <v>0.25335806368699476</v>
      </c>
    </row>
    <row r="35" spans="2:12" x14ac:dyDescent="0.25">
      <c r="B35" s="89"/>
      <c r="C35" s="83"/>
      <c r="D35" s="83"/>
      <c r="E35" s="83"/>
      <c r="F35" s="90"/>
      <c r="G35" s="91"/>
      <c r="H35" s="83"/>
      <c r="I35" s="83"/>
      <c r="J35" s="83"/>
      <c r="K35" s="92"/>
      <c r="L35" s="93"/>
    </row>
    <row r="36" spans="2:12" x14ac:dyDescent="0.25">
      <c r="B36" s="82" t="s">
        <v>53</v>
      </c>
      <c r="C36" s="83">
        <f>SUM(C37:C38)</f>
        <v>1537.628251136</v>
      </c>
      <c r="D36" s="83">
        <f>SUM(D37:D38)</f>
        <v>1641.1948823309999</v>
      </c>
      <c r="E36" s="83">
        <f>SUM(E37:E38)</f>
        <v>1621.260391026</v>
      </c>
      <c r="F36" s="59">
        <f t="shared" ref="F36:G38" si="6">(D36-C36)/C36</f>
        <v>6.7354792108225675E-2</v>
      </c>
      <c r="G36" s="84">
        <f t="shared" si="6"/>
        <v>-1.2146327970927406E-2</v>
      </c>
      <c r="H36" s="83">
        <f>SUM(H37:H38)</f>
        <v>809.24823627299997</v>
      </c>
      <c r="I36" s="83">
        <f>SUM(I37:I38)</f>
        <v>930.33063615799995</v>
      </c>
      <c r="J36" s="83">
        <f>SUM(J37:J38)</f>
        <v>910.96075140700009</v>
      </c>
      <c r="K36" s="59">
        <f t="shared" ref="K36:L38" si="7">(I36-H36)/H36</f>
        <v>0.1496233102003979</v>
      </c>
      <c r="L36" s="84">
        <f t="shared" si="7"/>
        <v>-2.0820430928720091E-2</v>
      </c>
    </row>
    <row r="37" spans="2:12" x14ac:dyDescent="0.25">
      <c r="B37" s="39" t="s">
        <v>28</v>
      </c>
      <c r="C37" s="44">
        <v>204.46254860499999</v>
      </c>
      <c r="D37" s="44">
        <v>226.69442213799999</v>
      </c>
      <c r="E37" s="44">
        <v>184.46255866800001</v>
      </c>
      <c r="F37" s="87">
        <f t="shared" si="6"/>
        <v>0.1087332310229079</v>
      </c>
      <c r="G37" s="88">
        <f t="shared" si="6"/>
        <v>-0.1862942328783519</v>
      </c>
      <c r="H37" s="44">
        <v>592.935720124</v>
      </c>
      <c r="I37" s="44">
        <v>737.48503101899996</v>
      </c>
      <c r="J37" s="44">
        <v>677.28946900000005</v>
      </c>
      <c r="K37" s="87">
        <f t="shared" si="7"/>
        <v>0.24378580340002204</v>
      </c>
      <c r="L37" s="88">
        <f t="shared" si="7"/>
        <v>-8.1622757733572332E-2</v>
      </c>
    </row>
    <row r="38" spans="2:12" x14ac:dyDescent="0.25">
      <c r="B38" s="39" t="s">
        <v>29</v>
      </c>
      <c r="C38" s="44">
        <v>1333.1657025310001</v>
      </c>
      <c r="D38" s="44">
        <v>1414.500460193</v>
      </c>
      <c r="E38" s="44">
        <v>1436.7978323580001</v>
      </c>
      <c r="F38" s="87">
        <f t="shared" si="6"/>
        <v>6.1008738454332259E-2</v>
      </c>
      <c r="G38" s="88">
        <f t="shared" si="6"/>
        <v>1.5763425175526438E-2</v>
      </c>
      <c r="H38" s="44">
        <v>216.312516149</v>
      </c>
      <c r="I38" s="44">
        <v>192.84560513900001</v>
      </c>
      <c r="J38" s="44">
        <v>233.67128240700001</v>
      </c>
      <c r="K38" s="87">
        <f t="shared" si="7"/>
        <v>-0.10848614508203286</v>
      </c>
      <c r="L38" s="88">
        <f t="shared" si="7"/>
        <v>0.21170136202260612</v>
      </c>
    </row>
    <row r="39" spans="2:12" x14ac:dyDescent="0.25">
      <c r="B39" s="89"/>
      <c r="C39" s="83"/>
      <c r="D39" s="83"/>
      <c r="E39" s="83"/>
      <c r="F39" s="90"/>
      <c r="G39" s="91"/>
      <c r="H39" s="83"/>
      <c r="I39" s="83"/>
      <c r="J39" s="83"/>
      <c r="K39" s="92"/>
      <c r="L39" s="93"/>
    </row>
    <row r="40" spans="2:12" x14ac:dyDescent="0.25">
      <c r="B40" s="82" t="s">
        <v>39</v>
      </c>
      <c r="C40" s="83">
        <f t="shared" ref="C40:E42" si="8">C36+C32+C28+C24+C20+C16</f>
        <v>5148.5361845139996</v>
      </c>
      <c r="D40" s="83">
        <f t="shared" si="8"/>
        <v>5025.7025620770009</v>
      </c>
      <c r="E40" s="83">
        <f t="shared" si="8"/>
        <v>5298.7195985589997</v>
      </c>
      <c r="F40" s="59">
        <f t="shared" ref="F40:G42" si="9">(D40-C40)/C40</f>
        <v>-2.3857970117110803E-2</v>
      </c>
      <c r="G40" s="84">
        <f t="shared" si="9"/>
        <v>5.4324153311844106E-2</v>
      </c>
      <c r="H40" s="83">
        <f t="shared" ref="H40:J42" si="10">H36+H32+H28+H24+H20+H16</f>
        <v>5726.1231061920007</v>
      </c>
      <c r="I40" s="83">
        <f t="shared" si="10"/>
        <v>6790.2529893630008</v>
      </c>
      <c r="J40" s="83">
        <f t="shared" si="10"/>
        <v>6586.367596727001</v>
      </c>
      <c r="K40" s="59">
        <f t="shared" ref="K40:L42" si="11">(I40-H40)/H40</f>
        <v>0.18583775853863368</v>
      </c>
      <c r="L40" s="84">
        <f t="shared" si="11"/>
        <v>-3.0026185026594484E-2</v>
      </c>
    </row>
    <row r="41" spans="2:12" x14ac:dyDescent="0.25">
      <c r="B41" s="47" t="s">
        <v>28</v>
      </c>
      <c r="C41" s="44">
        <f t="shared" si="8"/>
        <v>1746.3429607439998</v>
      </c>
      <c r="D41" s="44">
        <f t="shared" si="8"/>
        <v>1576.5582025180001</v>
      </c>
      <c r="E41" s="44">
        <f t="shared" si="8"/>
        <v>1723.0684114400001</v>
      </c>
      <c r="F41" s="87">
        <f t="shared" si="9"/>
        <v>-9.7223032384008784E-2</v>
      </c>
      <c r="G41" s="88">
        <f t="shared" si="9"/>
        <v>9.2930415564741686E-2</v>
      </c>
      <c r="H41" s="44">
        <f t="shared" si="10"/>
        <v>3781.4917496770004</v>
      </c>
      <c r="I41" s="44">
        <f t="shared" si="10"/>
        <v>4935.53226387</v>
      </c>
      <c r="J41" s="44">
        <f t="shared" si="10"/>
        <v>4601.7282399280002</v>
      </c>
      <c r="K41" s="87">
        <f t="shared" si="11"/>
        <v>0.30518128574300685</v>
      </c>
      <c r="L41" s="88">
        <f t="shared" si="11"/>
        <v>-6.7632831900537649E-2</v>
      </c>
    </row>
    <row r="42" spans="2:12" ht="15.75" thickBot="1" x14ac:dyDescent="0.3">
      <c r="B42" s="67" t="s">
        <v>29</v>
      </c>
      <c r="C42" s="94">
        <f t="shared" si="8"/>
        <v>3402.1932237700003</v>
      </c>
      <c r="D42" s="94">
        <f t="shared" si="8"/>
        <v>3449.1443595589999</v>
      </c>
      <c r="E42" s="94">
        <f t="shared" si="8"/>
        <v>3575.651187119</v>
      </c>
      <c r="F42" s="95">
        <f t="shared" si="9"/>
        <v>1.3800255511934936E-2</v>
      </c>
      <c r="G42" s="96">
        <f t="shared" si="9"/>
        <v>3.667774217956335E-2</v>
      </c>
      <c r="H42" s="94">
        <f t="shared" si="10"/>
        <v>1944.6313565150001</v>
      </c>
      <c r="I42" s="94">
        <f t="shared" si="10"/>
        <v>1854.7207254930001</v>
      </c>
      <c r="J42" s="94">
        <f t="shared" si="10"/>
        <v>1984.6393567989999</v>
      </c>
      <c r="K42" s="97">
        <f t="shared" si="11"/>
        <v>-4.6235308672143399E-2</v>
      </c>
      <c r="L42" s="98">
        <f t="shared" si="11"/>
        <v>7.0047543827098976E-2</v>
      </c>
    </row>
    <row r="43" spans="2:12" x14ac:dyDescent="0.25">
      <c r="B43" s="99"/>
      <c r="C43" s="63"/>
      <c r="D43" s="63"/>
      <c r="E43" s="63"/>
      <c r="F43" s="59"/>
      <c r="G43" s="59"/>
      <c r="H43" s="63"/>
      <c r="I43" s="63"/>
      <c r="J43" s="63"/>
      <c r="K43" s="100"/>
      <c r="L43" s="101"/>
    </row>
    <row r="44" spans="2:12" ht="15.75" thickBot="1" x14ac:dyDescent="0.3">
      <c r="B44" s="102"/>
      <c r="C44" s="36"/>
      <c r="D44" s="103"/>
      <c r="E44" s="103"/>
      <c r="F44" s="102"/>
      <c r="G44" s="104"/>
      <c r="H44" s="104"/>
      <c r="I44" s="104"/>
      <c r="J44" s="1"/>
      <c r="K44" s="1"/>
      <c r="L44" s="101"/>
    </row>
    <row r="45" spans="2:12" ht="15.75" thickBot="1" x14ac:dyDescent="0.3">
      <c r="B45" s="50"/>
      <c r="C45" s="105">
        <v>45292</v>
      </c>
      <c r="D45" s="105">
        <v>45658</v>
      </c>
      <c r="E45" s="105">
        <v>46023</v>
      </c>
      <c r="F45" s="101"/>
      <c r="G45" s="136"/>
      <c r="H45" s="136"/>
      <c r="I45" s="136"/>
      <c r="J45" s="1"/>
      <c r="K45" s="1"/>
      <c r="L45" s="1"/>
    </row>
    <row r="46" spans="2:12" x14ac:dyDescent="0.25">
      <c r="B46" s="106" t="s">
        <v>40</v>
      </c>
      <c r="C46" s="107">
        <f>C40-H40</f>
        <v>-577.58692167800109</v>
      </c>
      <c r="D46" s="61">
        <f>D40-I40</f>
        <v>-1764.5504272859998</v>
      </c>
      <c r="E46" s="62">
        <f>E40-J40</f>
        <v>-1287.6479981680013</v>
      </c>
      <c r="F46" s="101"/>
      <c r="G46" s="136"/>
      <c r="H46" s="136"/>
      <c r="I46" s="136"/>
      <c r="J46" s="137"/>
      <c r="K46" s="137"/>
      <c r="L46" s="137"/>
    </row>
    <row r="47" spans="2:12" x14ac:dyDescent="0.25">
      <c r="B47" s="108" t="s">
        <v>28</v>
      </c>
      <c r="C47" s="109">
        <f>C41-H41</f>
        <v>-2035.1487889330006</v>
      </c>
      <c r="D47" s="63">
        <f t="shared" ref="D47:E48" si="12">D41-I41</f>
        <v>-3358.9740613519998</v>
      </c>
      <c r="E47" s="64">
        <f t="shared" si="12"/>
        <v>-2878.6598284880001</v>
      </c>
      <c r="F47" s="101"/>
      <c r="G47" s="136"/>
      <c r="H47" s="136"/>
      <c r="I47" s="136"/>
      <c r="J47" s="137"/>
      <c r="K47" s="137"/>
      <c r="L47" s="137"/>
    </row>
    <row r="48" spans="2:12" x14ac:dyDescent="0.25">
      <c r="B48" s="108" t="s">
        <v>29</v>
      </c>
      <c r="C48" s="109">
        <f>C42-H42</f>
        <v>1457.5618672550002</v>
      </c>
      <c r="D48" s="63">
        <f t="shared" si="12"/>
        <v>1594.4236340659997</v>
      </c>
      <c r="E48" s="64">
        <f t="shared" si="12"/>
        <v>1591.0118303200002</v>
      </c>
      <c r="F48" s="101"/>
      <c r="G48" s="136"/>
      <c r="H48" s="136"/>
      <c r="I48" s="136"/>
      <c r="J48" s="137"/>
      <c r="K48" s="137"/>
      <c r="L48" s="137"/>
    </row>
    <row r="49" spans="2:12" x14ac:dyDescent="0.25">
      <c r="B49" s="108"/>
      <c r="C49" s="109"/>
      <c r="D49" s="63"/>
      <c r="E49" s="64"/>
      <c r="F49" s="101"/>
      <c r="G49" s="136"/>
      <c r="H49" s="136"/>
      <c r="I49" s="136"/>
      <c r="J49" s="137"/>
      <c r="K49" s="137"/>
      <c r="L49" s="137"/>
    </row>
    <row r="50" spans="2:12" x14ac:dyDescent="0.25">
      <c r="B50" s="110" t="s">
        <v>41</v>
      </c>
      <c r="C50" s="111">
        <f>C40/H40</f>
        <v>0.89913124273325151</v>
      </c>
      <c r="D50" s="65">
        <f>D40/I40</f>
        <v>0.74013480351171224</v>
      </c>
      <c r="E50" s="66">
        <f>E40/J40</f>
        <v>0.8044980060317497</v>
      </c>
      <c r="F50" s="101"/>
      <c r="G50" s="136"/>
      <c r="H50" s="136"/>
      <c r="I50" s="136"/>
      <c r="J50" s="137"/>
      <c r="K50" s="137"/>
      <c r="L50" s="137"/>
    </row>
    <row r="51" spans="2:12" x14ac:dyDescent="0.25">
      <c r="B51" s="108" t="s">
        <v>28</v>
      </c>
      <c r="C51" s="111">
        <f>C41/H41</f>
        <v>0.4618132410028834</v>
      </c>
      <c r="D51" s="65">
        <f t="shared" ref="D51:E52" si="13">D41/I41</f>
        <v>0.31943022924984493</v>
      </c>
      <c r="E51" s="66">
        <f t="shared" si="13"/>
        <v>0.37443941093465344</v>
      </c>
      <c r="F51" s="101"/>
      <c r="G51" s="136"/>
      <c r="H51" s="136"/>
      <c r="I51" s="136"/>
      <c r="J51" s="137"/>
      <c r="K51" s="137"/>
      <c r="L51" s="137"/>
    </row>
    <row r="52" spans="2:12" ht="15.75" thickBot="1" x14ac:dyDescent="0.3">
      <c r="B52" s="112" t="s">
        <v>29</v>
      </c>
      <c r="C52" s="113">
        <f>C42/H42</f>
        <v>1.7495311964253812</v>
      </c>
      <c r="D52" s="68">
        <f t="shared" si="13"/>
        <v>1.859656988866714</v>
      </c>
      <c r="E52" s="69">
        <f t="shared" si="13"/>
        <v>1.8016629443881045</v>
      </c>
      <c r="F52" s="101"/>
      <c r="G52" s="136"/>
      <c r="H52" s="136"/>
      <c r="I52" s="136"/>
      <c r="J52" s="137"/>
      <c r="K52" s="137"/>
      <c r="L52" s="137"/>
    </row>
    <row r="53" spans="2:12" x14ac:dyDescent="0.25">
      <c r="G53" s="136"/>
      <c r="H53" s="136"/>
      <c r="I53" s="136"/>
    </row>
    <row r="54" spans="2:12" x14ac:dyDescent="0.25">
      <c r="C54" s="136"/>
      <c r="D54" s="136"/>
      <c r="E54" s="136"/>
      <c r="F54" s="136"/>
      <c r="G54" s="136"/>
      <c r="H54" s="136"/>
      <c r="I54" s="136"/>
      <c r="J54" s="136"/>
      <c r="K54" s="136"/>
      <c r="L54" s="136"/>
    </row>
    <row r="55" spans="2:12" x14ac:dyDescent="0.25">
      <c r="C55" s="136"/>
      <c r="D55" s="136"/>
      <c r="E55" s="136"/>
      <c r="F55" s="136"/>
      <c r="G55" s="136"/>
      <c r="H55" s="136"/>
      <c r="I55" s="136"/>
      <c r="J55" s="136"/>
      <c r="K55" s="136"/>
      <c r="L55" s="136"/>
    </row>
    <row r="56" spans="2:12" x14ac:dyDescent="0.25"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</sheetData>
  <mergeCells count="6">
    <mergeCell ref="B8:L8"/>
    <mergeCell ref="B10:L10"/>
    <mergeCell ref="C12:G12"/>
    <mergeCell ref="H12:L12"/>
    <mergeCell ref="C13:E13"/>
    <mergeCell ref="H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Lilia Benfarhat</cp:lastModifiedBy>
  <dcterms:created xsi:type="dcterms:W3CDTF">2015-06-05T18:19:34Z</dcterms:created>
  <dcterms:modified xsi:type="dcterms:W3CDTF">2026-02-10T10:28:29Z</dcterms:modified>
</cp:coreProperties>
</file>