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youb\Desktop\Commerce\"/>
    </mc:Choice>
  </mc:AlternateContent>
  <xr:revisionPtr revIDLastSave="0" documentId="13_ncr:1_{752BE2B7-F05E-4D5A-9574-D59AA1821A2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semble" sheetId="5" r:id="rId1"/>
    <sheet name="GP" sheetId="1" r:id="rId2"/>
    <sheet name="GSA" sheetId="2" r:id="rId3"/>
    <sheet name="TYPE" sheetId="3" r:id="rId4"/>
  </sheets>
  <definedNames>
    <definedName name="_xlnm.Print_Area" localSheetId="3">TYPE!#REF!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2" i="3" l="1"/>
  <c r="D42" i="3"/>
  <c r="C42" i="3"/>
  <c r="J41" i="3"/>
  <c r="L41" i="3" s="1"/>
  <c r="I41" i="3"/>
  <c r="H41" i="3"/>
  <c r="E41" i="3"/>
  <c r="D41" i="3"/>
  <c r="E51" i="3" s="1"/>
  <c r="C41" i="3"/>
  <c r="L38" i="3"/>
  <c r="K38" i="3"/>
  <c r="G38" i="3"/>
  <c r="F38" i="3"/>
  <c r="L37" i="3"/>
  <c r="K37" i="3"/>
  <c r="G37" i="3"/>
  <c r="F37" i="3"/>
  <c r="J36" i="3"/>
  <c r="I36" i="3"/>
  <c r="H36" i="3"/>
  <c r="E36" i="3"/>
  <c r="D36" i="3"/>
  <c r="C36" i="3"/>
  <c r="L34" i="3"/>
  <c r="K34" i="3"/>
  <c r="G34" i="3"/>
  <c r="F34" i="3"/>
  <c r="L33" i="3"/>
  <c r="K33" i="3"/>
  <c r="G33" i="3"/>
  <c r="F33" i="3"/>
  <c r="J32" i="3"/>
  <c r="L32" i="3" s="1"/>
  <c r="I32" i="3"/>
  <c r="H32" i="3"/>
  <c r="E32" i="3"/>
  <c r="D32" i="3"/>
  <c r="C32" i="3"/>
  <c r="L30" i="3"/>
  <c r="K30" i="3"/>
  <c r="G30" i="3"/>
  <c r="F30" i="3"/>
  <c r="L29" i="3"/>
  <c r="K29" i="3"/>
  <c r="G29" i="3"/>
  <c r="F29" i="3"/>
  <c r="J28" i="3"/>
  <c r="I28" i="3"/>
  <c r="H28" i="3"/>
  <c r="E28" i="3"/>
  <c r="D28" i="3"/>
  <c r="C28" i="3"/>
  <c r="L25" i="3"/>
  <c r="K25" i="3"/>
  <c r="G25" i="3"/>
  <c r="F25" i="3"/>
  <c r="J24" i="3"/>
  <c r="I24" i="3"/>
  <c r="H24" i="3"/>
  <c r="E24" i="3"/>
  <c r="D24" i="3"/>
  <c r="C24" i="3"/>
  <c r="J22" i="3"/>
  <c r="J20" i="3" s="1"/>
  <c r="I22" i="3"/>
  <c r="I20" i="3" s="1"/>
  <c r="H22" i="3"/>
  <c r="H20" i="3" s="1"/>
  <c r="L21" i="3"/>
  <c r="K21" i="3"/>
  <c r="G21" i="3"/>
  <c r="F21" i="3"/>
  <c r="E20" i="3"/>
  <c r="D20" i="3"/>
  <c r="C20" i="3"/>
  <c r="L18" i="3"/>
  <c r="K18" i="3"/>
  <c r="G18" i="3"/>
  <c r="F18" i="3"/>
  <c r="L17" i="3"/>
  <c r="K17" i="3"/>
  <c r="G17" i="3"/>
  <c r="F17" i="3"/>
  <c r="J16" i="3"/>
  <c r="I16" i="3"/>
  <c r="H16" i="3"/>
  <c r="E16" i="3"/>
  <c r="D16" i="3"/>
  <c r="G16" i="3" s="1"/>
  <c r="C16" i="3"/>
  <c r="L54" i="2"/>
  <c r="K54" i="2"/>
  <c r="G54" i="2"/>
  <c r="F54" i="2"/>
  <c r="L53" i="2"/>
  <c r="K53" i="2"/>
  <c r="G53" i="2"/>
  <c r="F53" i="2"/>
  <c r="K52" i="2"/>
  <c r="J52" i="2"/>
  <c r="I52" i="2"/>
  <c r="H52" i="2"/>
  <c r="F52" i="2"/>
  <c r="E52" i="2"/>
  <c r="G52" i="2" s="1"/>
  <c r="D52" i="2"/>
  <c r="C52" i="2"/>
  <c r="L50" i="2"/>
  <c r="K50" i="2"/>
  <c r="G50" i="2"/>
  <c r="F50" i="2"/>
  <c r="L49" i="2"/>
  <c r="K49" i="2"/>
  <c r="G49" i="2"/>
  <c r="F49" i="2"/>
  <c r="L48" i="2"/>
  <c r="K48" i="2"/>
  <c r="J48" i="2"/>
  <c r="I48" i="2"/>
  <c r="H48" i="2"/>
  <c r="E48" i="2"/>
  <c r="G48" i="2" s="1"/>
  <c r="D48" i="2"/>
  <c r="F48" i="2" s="1"/>
  <c r="C48" i="2"/>
  <c r="L46" i="2"/>
  <c r="K46" i="2"/>
  <c r="G46" i="2"/>
  <c r="F46" i="2"/>
  <c r="L45" i="2"/>
  <c r="K45" i="2"/>
  <c r="G45" i="2"/>
  <c r="F45" i="2"/>
  <c r="K44" i="2"/>
  <c r="J44" i="2"/>
  <c r="L44" i="2" s="1"/>
  <c r="I44" i="2"/>
  <c r="H44" i="2"/>
  <c r="F44" i="2"/>
  <c r="E44" i="2"/>
  <c r="G44" i="2" s="1"/>
  <c r="D44" i="2"/>
  <c r="C44" i="2"/>
  <c r="J42" i="2"/>
  <c r="I42" i="2"/>
  <c r="K42" i="2" s="1"/>
  <c r="H42" i="2"/>
  <c r="E42" i="2"/>
  <c r="D42" i="2"/>
  <c r="C42" i="2"/>
  <c r="J41" i="2"/>
  <c r="I41" i="2"/>
  <c r="H41" i="2"/>
  <c r="H40" i="2" s="1"/>
  <c r="G41" i="2"/>
  <c r="E41" i="2"/>
  <c r="D41" i="2"/>
  <c r="C41" i="2"/>
  <c r="E40" i="2"/>
  <c r="L38" i="2"/>
  <c r="K38" i="2"/>
  <c r="G38" i="2"/>
  <c r="F38" i="2"/>
  <c r="L37" i="2"/>
  <c r="K37" i="2"/>
  <c r="G37" i="2"/>
  <c r="F37" i="2"/>
  <c r="K36" i="2"/>
  <c r="J36" i="2"/>
  <c r="L36" i="2" s="1"/>
  <c r="I36" i="2"/>
  <c r="H36" i="2"/>
  <c r="F36" i="2"/>
  <c r="E36" i="2"/>
  <c r="D36" i="2"/>
  <c r="C36" i="2"/>
  <c r="L34" i="2"/>
  <c r="K34" i="2"/>
  <c r="G34" i="2"/>
  <c r="F34" i="2"/>
  <c r="L33" i="2"/>
  <c r="K33" i="2"/>
  <c r="G33" i="2"/>
  <c r="F33" i="2"/>
  <c r="L32" i="2"/>
  <c r="K32" i="2"/>
  <c r="J32" i="2"/>
  <c r="I32" i="2"/>
  <c r="H32" i="2"/>
  <c r="E32" i="2"/>
  <c r="G32" i="2" s="1"/>
  <c r="D32" i="2"/>
  <c r="F32" i="2" s="1"/>
  <c r="C32" i="2"/>
  <c r="J30" i="2"/>
  <c r="I30" i="2"/>
  <c r="K30" i="2" s="1"/>
  <c r="H30" i="2"/>
  <c r="E30" i="2"/>
  <c r="D30" i="2"/>
  <c r="C30" i="2"/>
  <c r="J29" i="2"/>
  <c r="I29" i="2"/>
  <c r="H29" i="2"/>
  <c r="H28" i="2" s="1"/>
  <c r="E29" i="2"/>
  <c r="E28" i="2" s="1"/>
  <c r="D29" i="2"/>
  <c r="C29" i="2"/>
  <c r="J26" i="2"/>
  <c r="J24" i="2" s="1"/>
  <c r="I26" i="2"/>
  <c r="I24" i="2" s="1"/>
  <c r="H26" i="2"/>
  <c r="H24" i="2" s="1"/>
  <c r="E26" i="2"/>
  <c r="E24" i="2" s="1"/>
  <c r="D26" i="2"/>
  <c r="D24" i="2" s="1"/>
  <c r="C26" i="2"/>
  <c r="C24" i="2" s="1"/>
  <c r="L25" i="2"/>
  <c r="K25" i="2"/>
  <c r="G25" i="2"/>
  <c r="F25" i="2"/>
  <c r="J22" i="2"/>
  <c r="J20" i="2" s="1"/>
  <c r="I22" i="2"/>
  <c r="I20" i="2" s="1"/>
  <c r="H22" i="2"/>
  <c r="H20" i="2" s="1"/>
  <c r="L21" i="2"/>
  <c r="K21" i="2"/>
  <c r="G21" i="2"/>
  <c r="F21" i="2"/>
  <c r="G20" i="2"/>
  <c r="E20" i="2"/>
  <c r="D20" i="2"/>
  <c r="C20" i="2"/>
  <c r="F20" i="2" s="1"/>
  <c r="L18" i="2"/>
  <c r="K18" i="2"/>
  <c r="G18" i="2"/>
  <c r="F18" i="2"/>
  <c r="L17" i="2"/>
  <c r="K17" i="2"/>
  <c r="G17" i="2"/>
  <c r="F17" i="2"/>
  <c r="L16" i="2"/>
  <c r="J16" i="2"/>
  <c r="I16" i="2"/>
  <c r="H16" i="2"/>
  <c r="K16" i="2" s="1"/>
  <c r="E16" i="2"/>
  <c r="D16" i="2"/>
  <c r="F16" i="2" s="1"/>
  <c r="C16" i="2"/>
  <c r="E51" i="1"/>
  <c r="D51" i="1"/>
  <c r="C51" i="1"/>
  <c r="F51" i="1" s="1"/>
  <c r="E50" i="1"/>
  <c r="E53" i="1" s="1"/>
  <c r="D50" i="1"/>
  <c r="C50" i="1"/>
  <c r="E48" i="1"/>
  <c r="D48" i="1"/>
  <c r="C48" i="1"/>
  <c r="E47" i="1"/>
  <c r="D47" i="1"/>
  <c r="C47" i="1"/>
  <c r="G45" i="1"/>
  <c r="F45" i="1"/>
  <c r="G44" i="1"/>
  <c r="F44" i="1"/>
  <c r="E41" i="1"/>
  <c r="D41" i="1"/>
  <c r="C41" i="1"/>
  <c r="E40" i="1"/>
  <c r="D40" i="1"/>
  <c r="C40" i="1"/>
  <c r="G38" i="1"/>
  <c r="F38" i="1"/>
  <c r="G37" i="1"/>
  <c r="F37" i="1"/>
  <c r="E34" i="1"/>
  <c r="D34" i="1"/>
  <c r="C34" i="1"/>
  <c r="E33" i="1"/>
  <c r="D33" i="1"/>
  <c r="C33" i="1"/>
  <c r="G31" i="1"/>
  <c r="F31" i="1"/>
  <c r="G30" i="1"/>
  <c r="F30" i="1"/>
  <c r="E27" i="1"/>
  <c r="D27" i="1"/>
  <c r="C27" i="1"/>
  <c r="E26" i="1"/>
  <c r="D26" i="1"/>
  <c r="C26" i="1"/>
  <c r="G24" i="1"/>
  <c r="F24" i="1"/>
  <c r="G23" i="1"/>
  <c r="F23" i="1"/>
  <c r="E20" i="1"/>
  <c r="D20" i="1"/>
  <c r="C20" i="1"/>
  <c r="E19" i="1"/>
  <c r="D19" i="1"/>
  <c r="C19" i="1"/>
  <c r="G17" i="1"/>
  <c r="F17" i="1"/>
  <c r="G16" i="1"/>
  <c r="F16" i="1"/>
  <c r="D28" i="2" l="1"/>
  <c r="G28" i="2" s="1"/>
  <c r="D57" i="2"/>
  <c r="G29" i="2"/>
  <c r="F41" i="2"/>
  <c r="H58" i="2"/>
  <c r="K29" i="2"/>
  <c r="L30" i="2"/>
  <c r="J40" i="2"/>
  <c r="D40" i="2"/>
  <c r="L41" i="2"/>
  <c r="G16" i="2"/>
  <c r="J28" i="2"/>
  <c r="J56" i="2" s="1"/>
  <c r="L29" i="2"/>
  <c r="G40" i="2"/>
  <c r="J57" i="2"/>
  <c r="K20" i="2"/>
  <c r="F29" i="2"/>
  <c r="G36" i="2"/>
  <c r="C57" i="2"/>
  <c r="C58" i="2"/>
  <c r="D68" i="2" s="1"/>
  <c r="F42" i="2"/>
  <c r="F24" i="2"/>
  <c r="G30" i="2"/>
  <c r="E57" i="2"/>
  <c r="E58" i="2"/>
  <c r="K28" i="3"/>
  <c r="F20" i="3"/>
  <c r="F28" i="3"/>
  <c r="K41" i="3"/>
  <c r="K16" i="3"/>
  <c r="G28" i="3"/>
  <c r="K36" i="3"/>
  <c r="F47" i="3"/>
  <c r="L16" i="3"/>
  <c r="F24" i="3"/>
  <c r="L24" i="3"/>
  <c r="F36" i="3"/>
  <c r="K32" i="3"/>
  <c r="G36" i="3"/>
  <c r="D47" i="3"/>
  <c r="E47" i="3"/>
  <c r="H40" i="3"/>
  <c r="K24" i="3"/>
  <c r="G41" i="3"/>
  <c r="F41" i="3"/>
  <c r="D40" i="3"/>
  <c r="G24" i="3"/>
  <c r="J40" i="3"/>
  <c r="L28" i="3"/>
  <c r="E40" i="3"/>
  <c r="G20" i="3"/>
  <c r="C40" i="3"/>
  <c r="F16" i="3"/>
  <c r="F42" i="3"/>
  <c r="K20" i="3"/>
  <c r="L20" i="3"/>
  <c r="H42" i="3"/>
  <c r="D52" i="3" s="1"/>
  <c r="G42" i="3"/>
  <c r="F32" i="3"/>
  <c r="L36" i="3"/>
  <c r="J42" i="3"/>
  <c r="I42" i="3"/>
  <c r="E52" i="3" s="1"/>
  <c r="G32" i="3"/>
  <c r="I40" i="3"/>
  <c r="D51" i="3"/>
  <c r="F51" i="3"/>
  <c r="D63" i="2"/>
  <c r="D67" i="2"/>
  <c r="F57" i="2"/>
  <c r="F63" i="2"/>
  <c r="F67" i="2"/>
  <c r="G57" i="2"/>
  <c r="H56" i="2"/>
  <c r="L24" i="2"/>
  <c r="K24" i="2"/>
  <c r="D64" i="2"/>
  <c r="L20" i="2"/>
  <c r="G24" i="2"/>
  <c r="D56" i="2"/>
  <c r="G58" i="2"/>
  <c r="I28" i="2"/>
  <c r="K28" i="2" s="1"/>
  <c r="C40" i="2"/>
  <c r="F40" i="2" s="1"/>
  <c r="G42" i="2"/>
  <c r="E56" i="2"/>
  <c r="I58" i="2"/>
  <c r="H57" i="2"/>
  <c r="J58" i="2"/>
  <c r="L58" i="2" s="1"/>
  <c r="I57" i="2"/>
  <c r="K57" i="2" s="1"/>
  <c r="F30" i="2"/>
  <c r="L42" i="2"/>
  <c r="C28" i="2"/>
  <c r="F28" i="2" s="1"/>
  <c r="I40" i="2"/>
  <c r="L40" i="2" s="1"/>
  <c r="K41" i="2"/>
  <c r="L52" i="2"/>
  <c r="D58" i="2"/>
  <c r="C53" i="1"/>
  <c r="D53" i="1"/>
  <c r="G53" i="1" s="1"/>
  <c r="G51" i="1"/>
  <c r="F50" i="1"/>
  <c r="D54" i="1"/>
  <c r="C54" i="1"/>
  <c r="G50" i="1"/>
  <c r="E54" i="1"/>
  <c r="E67" i="2" l="1"/>
  <c r="F64" i="2"/>
  <c r="K58" i="2"/>
  <c r="L57" i="2"/>
  <c r="D48" i="3"/>
  <c r="D46" i="3"/>
  <c r="F46" i="3"/>
  <c r="F40" i="3"/>
  <c r="G40" i="3"/>
  <c r="F50" i="3"/>
  <c r="K40" i="3"/>
  <c r="D50" i="3"/>
  <c r="E50" i="3"/>
  <c r="E48" i="3"/>
  <c r="K42" i="3"/>
  <c r="L42" i="3"/>
  <c r="F48" i="3"/>
  <c r="E46" i="3"/>
  <c r="L40" i="3"/>
  <c r="F52" i="3"/>
  <c r="C56" i="2"/>
  <c r="L28" i="2"/>
  <c r="E62" i="2"/>
  <c r="F68" i="2"/>
  <c r="K40" i="2"/>
  <c r="I56" i="2"/>
  <c r="E66" i="2" s="1"/>
  <c r="F58" i="2"/>
  <c r="E68" i="2"/>
  <c r="E64" i="2"/>
  <c r="F62" i="2"/>
  <c r="G56" i="2"/>
  <c r="F66" i="2"/>
  <c r="E63" i="2"/>
  <c r="F53" i="1"/>
  <c r="D62" i="2" l="1"/>
  <c r="D66" i="2"/>
  <c r="K56" i="2"/>
  <c r="L56" i="2"/>
  <c r="F56" i="2"/>
</calcChain>
</file>

<file path=xl/sharedStrings.xml><?xml version="1.0" encoding="utf-8"?>
<sst xmlns="http://schemas.openxmlformats.org/spreadsheetml/2006/main" count="190" uniqueCount="70">
  <si>
    <t>BALANCE COMMERCIALE</t>
  </si>
  <si>
    <t>GROUPES DE PRODUITS</t>
  </si>
  <si>
    <t>Var : en %</t>
  </si>
  <si>
    <t>2023/2022</t>
  </si>
  <si>
    <t>2024/2023</t>
  </si>
  <si>
    <t>ALIMENTATION</t>
  </si>
  <si>
    <t>EXPORT</t>
  </si>
  <si>
    <t>IMPORT</t>
  </si>
  <si>
    <t>SOLDE</t>
  </si>
  <si>
    <t>TX DE COUVERTURE en %</t>
  </si>
  <si>
    <t>MAT.1ére &amp; DEMI-PRODUITS</t>
  </si>
  <si>
    <t>BIENS D'EQUIPEMENT</t>
  </si>
  <si>
    <t>BIENS DE CONSOMMATION</t>
  </si>
  <si>
    <t>ENERGIE</t>
  </si>
  <si>
    <t>TOTAL DES EXPORTATIONS</t>
  </si>
  <si>
    <t>TOTAL DES IMPORTATIONS</t>
  </si>
  <si>
    <t>DEFICIT</t>
  </si>
  <si>
    <t xml:space="preserve">   TX DE COUVERTURE en %</t>
  </si>
  <si>
    <t>Produits</t>
  </si>
  <si>
    <t>Exportations</t>
  </si>
  <si>
    <t>Importations</t>
  </si>
  <si>
    <t>Valeurs en MD</t>
  </si>
  <si>
    <t xml:space="preserve">          Variation</t>
  </si>
  <si>
    <t>Produits Agric.et.Alimen.de base</t>
  </si>
  <si>
    <t>régime général</t>
  </si>
  <si>
    <t>régime off shore</t>
  </si>
  <si>
    <t>Produits Energétiques</t>
  </si>
  <si>
    <t>-</t>
  </si>
  <si>
    <t>Produits Miniers et Phosphatés</t>
  </si>
  <si>
    <t>Autres Produits Intermédiaires</t>
  </si>
  <si>
    <t>Produits  d'Equipement</t>
  </si>
  <si>
    <t>Autres Produits de Consommation</t>
  </si>
  <si>
    <t>Ensemble des Produits</t>
  </si>
  <si>
    <t>Solde commercial</t>
  </si>
  <si>
    <t>Taux de couverture</t>
  </si>
  <si>
    <t>COMMERCE EXTERIEUR SELON LE REGIME ET LE GROUPEMENT SECTORIEL D'ACTIVITE</t>
  </si>
  <si>
    <t>Variation</t>
  </si>
  <si>
    <t>Agriculture et Ind. Agro. Alim.</t>
  </si>
  <si>
    <t>Energie et Lubrifiants</t>
  </si>
  <si>
    <t>Mines, Phosphates et Derivés</t>
  </si>
  <si>
    <t>Textiles, Habillements et cuirs</t>
  </si>
  <si>
    <t xml:space="preserve">       Textiles, Habillements </t>
  </si>
  <si>
    <t xml:space="preserve">       Cuirs et Chaussures</t>
  </si>
  <si>
    <t>Industries Mécaniques et Elect.</t>
  </si>
  <si>
    <t xml:space="preserve">       Autres Industries Mécaniques</t>
  </si>
  <si>
    <t xml:space="preserve">       Industries Electriques</t>
  </si>
  <si>
    <t>Autres Industries Manufacturières</t>
  </si>
  <si>
    <t>COMMERCE EXTERIEUR</t>
  </si>
  <si>
    <t>***</t>
  </si>
  <si>
    <t xml:space="preserve">BALANCE COMMERCIALE </t>
  </si>
  <si>
    <t>ENSEMBLE</t>
  </si>
  <si>
    <t>Valeur en MD</t>
  </si>
  <si>
    <t>Variations en %</t>
  </si>
  <si>
    <t>Solde</t>
  </si>
  <si>
    <t>Taux de Couverture</t>
  </si>
  <si>
    <t xml:space="preserve">BALANCE PAR REGIME </t>
  </si>
  <si>
    <t>REGIME GENERAL</t>
  </si>
  <si>
    <t>REGIME OFF SHORE</t>
  </si>
  <si>
    <t>8 MOIS 2024</t>
  </si>
  <si>
    <t xml:space="preserve"> 8 mois 2022</t>
  </si>
  <si>
    <t xml:space="preserve"> 8 mois 2023</t>
  </si>
  <si>
    <t xml:space="preserve"> 8 mois 2024</t>
  </si>
  <si>
    <t>8 mois</t>
  </si>
  <si>
    <t>8 MOIS 2 0 2 4</t>
  </si>
  <si>
    <t>COMMERCE EXTERIEUR SELON LE REGIME ET LE TYPE D'UTILISATION</t>
  </si>
  <si>
    <t xml:space="preserve"> 8 mois 22</t>
  </si>
  <si>
    <t xml:space="preserve"> 8 mois 23</t>
  </si>
  <si>
    <t xml:space="preserve"> 8 mois 24</t>
  </si>
  <si>
    <t xml:space="preserve"> 23/22</t>
  </si>
  <si>
    <t xml:space="preserve"> 24/23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</si>
</sst>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%"/>
    <numFmt numFmtId="166" formatCode="0.000"/>
    <numFmt numFmtId="167" formatCode="0.000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1"/>
      <name val="MS Sans Serif"/>
      <family val="2"/>
    </font>
    <font>
      <b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9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</font>
    <font>
      <i/>
      <sz val="13"/>
      <name val="MS Sans Serif"/>
      <family val="2"/>
    </font>
    <font>
      <b/>
      <u/>
      <sz val="10"/>
      <name val="Times New Roman"/>
      <family val="1"/>
    </font>
    <font>
      <i/>
      <sz val="10"/>
      <name val="Times New Roman"/>
      <family val="1"/>
    </font>
    <font>
      <sz val="12"/>
      <name val="MS Sans Serif"/>
      <family val="2"/>
    </font>
    <font>
      <b/>
      <sz val="11"/>
      <color theme="1"/>
      <name val="Calibri"/>
      <family val="2"/>
      <scheme val="minor"/>
    </font>
    <font>
      <b/>
      <sz val="11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gray125">
        <fgColor indexed="13"/>
        <bgColor indexed="9"/>
      </patternFill>
    </fill>
    <fill>
      <patternFill patternType="gray0625"/>
    </fill>
  </fills>
  <borders count="2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1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4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165" fontId="3" fillId="2" borderId="0" xfId="1" applyNumberFormat="1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164" fontId="4" fillId="2" borderId="0" xfId="0" applyNumberFormat="1" applyFont="1" applyFill="1" applyAlignment="1">
      <alignment horizontal="center"/>
    </xf>
    <xf numFmtId="0" fontId="4" fillId="2" borderId="2" xfId="0" applyFont="1" applyFill="1" applyBorder="1" applyAlignment="1">
      <alignment horizontal="center"/>
    </xf>
    <xf numFmtId="165" fontId="4" fillId="2" borderId="2" xfId="1" applyNumberFormat="1" applyFont="1" applyFill="1" applyBorder="1" applyAlignment="1">
      <alignment horizontal="center"/>
    </xf>
    <xf numFmtId="0" fontId="3" fillId="0" borderId="0" xfId="0" applyFont="1" applyAlignment="1">
      <alignment horizontal="centerContinuous"/>
    </xf>
    <xf numFmtId="0" fontId="9" fillId="0" borderId="0" xfId="0" applyFont="1"/>
    <xf numFmtId="0" fontId="3" fillId="0" borderId="0" xfId="0" applyFont="1"/>
    <xf numFmtId="0" fontId="7" fillId="0" borderId="3" xfId="0" applyFont="1" applyBorder="1" applyAlignment="1">
      <alignment horizontal="center" vertical="center"/>
    </xf>
    <xf numFmtId="0" fontId="9" fillId="0" borderId="6" xfId="0" applyFont="1" applyBorder="1"/>
    <xf numFmtId="0" fontId="7" fillId="0" borderId="6" xfId="0" applyFont="1" applyBorder="1" applyAlignment="1">
      <alignment horizontal="center"/>
    </xf>
    <xf numFmtId="0" fontId="7" fillId="0" borderId="6" xfId="0" applyFont="1" applyBorder="1" applyAlignment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17" fontId="10" fillId="0" borderId="13" xfId="0" applyNumberFormat="1" applyFont="1" applyBorder="1" applyAlignment="1">
      <alignment horizontal="center" vertical="center"/>
    </xf>
    <xf numFmtId="17" fontId="10" fillId="0" borderId="0" xfId="0" applyNumberFormat="1" applyFont="1" applyAlignment="1">
      <alignment horizontal="center"/>
    </xf>
    <xf numFmtId="0" fontId="13" fillId="0" borderId="0" xfId="0" applyFont="1"/>
    <xf numFmtId="0" fontId="8" fillId="4" borderId="0" xfId="0" applyFont="1" applyFill="1" applyAlignment="1">
      <alignment horizontal="centerContinuous" vertical="center"/>
    </xf>
    <xf numFmtId="0" fontId="3" fillId="4" borderId="0" xfId="0" applyFont="1" applyFill="1" applyAlignment="1">
      <alignment horizontal="centerContinuous" vertical="center"/>
    </xf>
    <xf numFmtId="0" fontId="8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9" fillId="0" borderId="0" xfId="0" applyFont="1" applyAlignment="1">
      <alignment horizontal="centerContinuous"/>
    </xf>
    <xf numFmtId="0" fontId="4" fillId="4" borderId="14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15" xfId="0" applyFont="1" applyBorder="1"/>
    <xf numFmtId="0" fontId="10" fillId="0" borderId="15" xfId="0" applyFont="1" applyBorder="1" applyAlignment="1">
      <alignment horizontal="centerContinuous"/>
    </xf>
    <xf numFmtId="17" fontId="10" fillId="0" borderId="16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165" fontId="4" fillId="0" borderId="0" xfId="1" applyNumberFormat="1" applyFont="1" applyAlignment="1">
      <alignment horizontal="center"/>
    </xf>
    <xf numFmtId="164" fontId="3" fillId="0" borderId="0" xfId="0" applyNumberFormat="1" applyFont="1"/>
    <xf numFmtId="165" fontId="4" fillId="5" borderId="0" xfId="1" applyNumberFormat="1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3" fillId="5" borderId="0" xfId="0" applyFont="1" applyFill="1"/>
    <xf numFmtId="9" fontId="3" fillId="0" borderId="0" xfId="0" applyNumberFormat="1" applyFont="1"/>
    <xf numFmtId="0" fontId="4" fillId="0" borderId="0" xfId="0" applyFont="1"/>
    <xf numFmtId="0" fontId="10" fillId="0" borderId="8" xfId="0" applyFont="1" applyBorder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" fillId="2" borderId="0" xfId="0" applyFont="1" applyFill="1"/>
    <xf numFmtId="0" fontId="3" fillId="3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165" fontId="7" fillId="0" borderId="0" xfId="1" applyNumberFormat="1" applyFont="1" applyBorder="1" applyAlignment="1">
      <alignment horizontal="center"/>
    </xf>
    <xf numFmtId="165" fontId="7" fillId="0" borderId="8" xfId="1" applyNumberFormat="1" applyFont="1" applyBorder="1" applyAlignment="1">
      <alignment horizontal="center"/>
    </xf>
    <xf numFmtId="164" fontId="12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 vertical="center"/>
    </xf>
    <xf numFmtId="9" fontId="7" fillId="0" borderId="8" xfId="1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164" fontId="7" fillId="0" borderId="0" xfId="0" applyNumberFormat="1" applyFont="1" applyAlignment="1">
      <alignment horizontal="center" vertical="center"/>
    </xf>
    <xf numFmtId="165" fontId="7" fillId="0" borderId="0" xfId="1" applyNumberFormat="1" applyFont="1" applyBorder="1" applyAlignment="1">
      <alignment horizontal="center" vertical="center"/>
    </xf>
    <xf numFmtId="165" fontId="7" fillId="0" borderId="8" xfId="1" applyNumberFormat="1" applyFont="1" applyBorder="1" applyAlignment="1">
      <alignment horizontal="center" vertical="center"/>
    </xf>
    <xf numFmtId="165" fontId="11" fillId="0" borderId="0" xfId="1" applyNumberFormat="1" applyFont="1" applyBorder="1" applyAlignment="1">
      <alignment horizontal="center" vertical="center"/>
    </xf>
    <xf numFmtId="165" fontId="11" fillId="0" borderId="8" xfId="1" applyNumberFormat="1" applyFont="1" applyBorder="1" applyAlignment="1">
      <alignment horizontal="center" vertical="center"/>
    </xf>
    <xf numFmtId="17" fontId="7" fillId="0" borderId="0" xfId="0" applyNumberFormat="1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7" fontId="7" fillId="0" borderId="8" xfId="0" applyNumberFormat="1" applyFont="1" applyBorder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164" fontId="11" fillId="0" borderId="2" xfId="0" applyNumberFormat="1" applyFont="1" applyBorder="1" applyAlignment="1">
      <alignment horizontal="center" vertical="center"/>
    </xf>
    <xf numFmtId="165" fontId="11" fillId="0" borderId="2" xfId="1" applyNumberFormat="1" applyFont="1" applyBorder="1" applyAlignment="1">
      <alignment horizontal="center" vertical="center"/>
    </xf>
    <xf numFmtId="165" fontId="7" fillId="0" borderId="10" xfId="1" applyNumberFormat="1" applyFont="1" applyBorder="1" applyAlignment="1">
      <alignment horizontal="center" vertical="center"/>
    </xf>
    <xf numFmtId="165" fontId="11" fillId="0" borderId="10" xfId="1" applyNumberFormat="1" applyFont="1" applyBorder="1" applyAlignment="1">
      <alignment horizontal="center" vertical="center"/>
    </xf>
    <xf numFmtId="165" fontId="5" fillId="0" borderId="0" xfId="1" applyNumberFormat="1" applyFont="1" applyBorder="1" applyAlignment="1">
      <alignment horizontal="center"/>
    </xf>
    <xf numFmtId="164" fontId="7" fillId="0" borderId="8" xfId="0" applyNumberFormat="1" applyFont="1" applyBorder="1" applyAlignment="1">
      <alignment horizontal="center" vertical="center"/>
    </xf>
    <xf numFmtId="164" fontId="11" fillId="0" borderId="8" xfId="0" applyNumberFormat="1" applyFont="1" applyBorder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165" fontId="7" fillId="0" borderId="8" xfId="0" applyNumberFormat="1" applyFont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/>
    </xf>
    <xf numFmtId="165" fontId="7" fillId="0" borderId="10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Continuous" vertical="center"/>
    </xf>
    <xf numFmtId="0" fontId="10" fillId="0" borderId="0" xfId="0" applyFont="1" applyAlignment="1">
      <alignment horizontal="centerContinuous" vertical="center"/>
    </xf>
    <xf numFmtId="0" fontId="10" fillId="0" borderId="8" xfId="0" applyFont="1" applyBorder="1" applyAlignment="1">
      <alignment horizontal="centerContinuous" vertical="center"/>
    </xf>
    <xf numFmtId="0" fontId="10" fillId="0" borderId="9" xfId="0" applyFont="1" applyBorder="1" applyAlignment="1">
      <alignment horizontal="center" vertical="center"/>
    </xf>
    <xf numFmtId="164" fontId="0" fillId="0" borderId="0" xfId="0" applyNumberFormat="1"/>
    <xf numFmtId="0" fontId="7" fillId="0" borderId="0" xfId="0" applyFont="1" applyAlignment="1" applyProtection="1">
      <alignment horizontal="centerContinuous"/>
      <protection locked="0"/>
    </xf>
    <xf numFmtId="0" fontId="8" fillId="0" borderId="0" xfId="0" applyFont="1"/>
    <xf numFmtId="0" fontId="7" fillId="0" borderId="0" xfId="0" applyFont="1" applyAlignment="1">
      <alignment horizontal="left"/>
    </xf>
    <xf numFmtId="0" fontId="7" fillId="0" borderId="4" xfId="0" applyFont="1" applyBorder="1" applyAlignment="1">
      <alignment horizontal="centerContinuous" vertical="center"/>
    </xf>
    <xf numFmtId="0" fontId="9" fillId="0" borderId="4" xfId="0" applyFont="1" applyBorder="1" applyAlignment="1">
      <alignment horizontal="centerContinuous" vertical="center"/>
    </xf>
    <xf numFmtId="0" fontId="9" fillId="0" borderId="5" xfId="0" applyFont="1" applyBorder="1" applyAlignment="1">
      <alignment horizontal="centerContinuous" vertical="center"/>
    </xf>
    <xf numFmtId="0" fontId="6" fillId="0" borderId="5" xfId="0" applyFont="1" applyBorder="1" applyAlignment="1">
      <alignment horizontal="centerContinuous" vertical="center"/>
    </xf>
    <xf numFmtId="17" fontId="10" fillId="0" borderId="18" xfId="0" applyNumberFormat="1" applyFont="1" applyBorder="1" applyAlignment="1">
      <alignment horizontal="center"/>
    </xf>
    <xf numFmtId="0" fontId="3" fillId="2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17" fontId="10" fillId="0" borderId="2" xfId="0" applyNumberFormat="1" applyFont="1" applyBorder="1" applyAlignment="1">
      <alignment horizontal="center"/>
    </xf>
    <xf numFmtId="0" fontId="16" fillId="0" borderId="7" xfId="0" applyFont="1" applyBorder="1"/>
    <xf numFmtId="0" fontId="0" fillId="0" borderId="1" xfId="0" applyBorder="1"/>
    <xf numFmtId="164" fontId="7" fillId="0" borderId="1" xfId="0" applyNumberFormat="1" applyFont="1" applyBorder="1" applyAlignment="1">
      <alignment horizontal="center" vertical="center"/>
    </xf>
    <xf numFmtId="164" fontId="7" fillId="0" borderId="19" xfId="0" applyNumberFormat="1" applyFont="1" applyBorder="1" applyAlignment="1">
      <alignment horizontal="center" vertical="center"/>
    </xf>
    <xf numFmtId="0" fontId="0" fillId="0" borderId="2" xfId="0" applyBorder="1"/>
    <xf numFmtId="0" fontId="8" fillId="0" borderId="0" xfId="0" applyFont="1" applyAlignment="1">
      <alignment horizontal="center"/>
    </xf>
    <xf numFmtId="0" fontId="14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3" borderId="0" xfId="0" applyFont="1" applyFill="1" applyAlignment="1">
      <alignment horizontal="centerContinuous"/>
    </xf>
    <xf numFmtId="165" fontId="4" fillId="2" borderId="1" xfId="1" applyNumberFormat="1" applyFont="1" applyFill="1" applyBorder="1" applyAlignment="1">
      <alignment horizontal="center"/>
    </xf>
    <xf numFmtId="165" fontId="4" fillId="2" borderId="0" xfId="1" applyNumberFormat="1" applyFont="1" applyFill="1" applyBorder="1" applyAlignment="1">
      <alignment horizontal="center"/>
    </xf>
    <xf numFmtId="0" fontId="6" fillId="0" borderId="0" xfId="0" applyFont="1"/>
    <xf numFmtId="0" fontId="7" fillId="0" borderId="21" xfId="0" applyFont="1" applyBorder="1" applyAlignment="1">
      <alignment horizontal="center"/>
    </xf>
    <xf numFmtId="17" fontId="10" fillId="0" borderId="22" xfId="0" applyNumberFormat="1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3" fillId="0" borderId="2" xfId="0" applyFont="1" applyBorder="1"/>
    <xf numFmtId="0" fontId="0" fillId="2" borderId="0" xfId="0" applyFill="1" applyAlignment="1">
      <alignment horizontal="center" vertic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4" fillId="0" borderId="0" xfId="0" applyFont="1" applyAlignment="1">
      <alignment horizontal="centerContinuous" vertical="center"/>
    </xf>
    <xf numFmtId="0" fontId="4" fillId="0" borderId="5" xfId="0" applyFont="1" applyBorder="1" applyAlignment="1">
      <alignment horizontal="centerContinuous" vertical="center"/>
    </xf>
    <xf numFmtId="0" fontId="17" fillId="0" borderId="5" xfId="0" applyFont="1" applyBorder="1" applyAlignment="1">
      <alignment horizontal="centerContinuous" vertical="center"/>
    </xf>
    <xf numFmtId="0" fontId="4" fillId="0" borderId="6" xfId="0" applyFont="1" applyBorder="1"/>
    <xf numFmtId="0" fontId="17" fillId="0" borderId="9" xfId="0" applyFont="1" applyBorder="1"/>
    <xf numFmtId="165" fontId="11" fillId="0" borderId="0" xfId="1" applyNumberFormat="1" applyFont="1" applyBorder="1" applyAlignment="1">
      <alignment horizontal="center"/>
    </xf>
    <xf numFmtId="165" fontId="11" fillId="0" borderId="8" xfId="1" applyNumberFormat="1" applyFont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0" fontId="7" fillId="0" borderId="9" xfId="0" applyFont="1" applyBorder="1"/>
    <xf numFmtId="0" fontId="7" fillId="0" borderId="2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0" xfId="0" applyFont="1"/>
    <xf numFmtId="0" fontId="18" fillId="0" borderId="7" xfId="0" applyFont="1" applyBorder="1" applyAlignment="1">
      <alignment horizontal="center"/>
    </xf>
    <xf numFmtId="17" fontId="10" fillId="0" borderId="23" xfId="0" applyNumberFormat="1" applyFont="1" applyBorder="1" applyAlignment="1">
      <alignment horizontal="center" vertical="center"/>
    </xf>
    <xf numFmtId="0" fontId="18" fillId="0" borderId="20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0" xfId="0" applyFont="1" applyAlignment="1">
      <alignment horizontal="center"/>
    </xf>
    <xf numFmtId="166" fontId="17" fillId="0" borderId="0" xfId="0" applyNumberFormat="1" applyFont="1"/>
    <xf numFmtId="0" fontId="18" fillId="0" borderId="2" xfId="0" applyFont="1" applyBorder="1" applyAlignment="1">
      <alignment horizontal="center"/>
    </xf>
    <xf numFmtId="0" fontId="7" fillId="0" borderId="8" xfId="0" applyFont="1" applyBorder="1" applyAlignment="1">
      <alignment horizontal="left" vertical="center"/>
    </xf>
    <xf numFmtId="17" fontId="4" fillId="0" borderId="2" xfId="0" applyNumberFormat="1" applyFont="1" applyBorder="1" applyAlignment="1">
      <alignment horizontal="center" vertical="center"/>
    </xf>
    <xf numFmtId="17" fontId="10" fillId="0" borderId="5" xfId="0" applyNumberFormat="1" applyFont="1" applyBorder="1" applyAlignment="1">
      <alignment horizontal="center" vertical="center"/>
    </xf>
    <xf numFmtId="167" fontId="5" fillId="0" borderId="0" xfId="1" applyNumberFormat="1" applyFont="1" applyBorder="1" applyAlignment="1">
      <alignment horizontal="center"/>
    </xf>
    <xf numFmtId="49" fontId="8" fillId="0" borderId="12" xfId="0" applyNumberFormat="1" applyFont="1" applyBorder="1" applyAlignment="1">
      <alignment horizontal="center"/>
    </xf>
    <xf numFmtId="49" fontId="8" fillId="0" borderId="4" xfId="0" applyNumberFormat="1" applyFont="1" applyBorder="1" applyAlignment="1">
      <alignment horizontal="center"/>
    </xf>
    <xf numFmtId="49" fontId="8" fillId="0" borderId="5" xfId="0" applyNumberFormat="1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17" fontId="8" fillId="0" borderId="0" xfId="0" applyNumberFormat="1" applyFont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266699</xdr:colOff>
      <xdr:row>1</xdr:row>
      <xdr:rowOff>123824</xdr:rowOff>
    </xdr:from>
    <xdr:to>
      <xdr:col>4</xdr:col>
      <xdr:colOff>28575</xdr:colOff>
      <xdr:row>7</xdr:row>
      <xdr:rowOff>19049</xdr:rowOff>
    </xdr:to>
    <xdr:sp macro="" textlink="">
      <xdr:nvSpPr>
        <xdr:cNvPr id="3" name="Texte 1">
          <a:extLst>
            <a:ext uri="{FF2B5EF4-FFF2-40B4-BE49-F238E27FC236}">
              <a16:creationId xmlns:a16="http://schemas.microsoft.com/office/drawing/2014/main" id="{C4ED3041-E191-4B8C-82CA-F86C8365C226}"/>
            </a:ext>
          </a:extLst>
        </xdr:cNvPr>
        <xdr:cNvSpPr>
          <a:spLocks noChangeArrowheads="1"/>
        </xdr:cNvSpPr>
      </xdr:nvSpPr>
      <xdr:spPr bwMode="auto">
        <a:xfrm>
          <a:off x="504824" y="314324"/>
          <a:ext cx="2676526" cy="105727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0" rIns="27432" bIns="22860" anchor="b" upright="1"/>
        <a:lstStyle/>
        <a:p>
          <a:pPr algn="ctr" rtl="0">
            <a:defRPr sz="1000"/>
          </a:pPr>
          <a:r>
            <a:rPr lang="fr-FR" sz="900" b="1" i="1" strike="noStrike">
              <a:solidFill>
                <a:srgbClr val="000000"/>
              </a:solidFill>
              <a:latin typeface="Times New Roman"/>
              <a:cs typeface="Times New Roman"/>
            </a:rPr>
            <a:t>REPUBLIQUE TUNISIENNE</a:t>
          </a:r>
        </a:p>
        <a:p>
          <a:pPr algn="ctr" rtl="0">
            <a:defRPr sz="1000"/>
          </a:pPr>
          <a:r>
            <a:rPr lang="fr-FR" sz="900" b="1" i="1" strike="noStrike">
              <a:solidFill>
                <a:srgbClr val="000000"/>
              </a:solidFill>
              <a:latin typeface="Times New Roman"/>
              <a:cs typeface="Times New Roman"/>
            </a:rPr>
            <a:t>****</a:t>
          </a:r>
          <a:endParaRPr lang="fr-FR" sz="900"/>
        </a:p>
        <a:p>
          <a:pPr marL="0" indent="0" algn="ctr" rtl="0" eaLnBrk="1" fontAlgn="auto" latinLnBrk="0" hangingPunct="1">
            <a:defRPr sz="1000"/>
          </a:pPr>
          <a:r>
            <a:rPr lang="fr-FR" sz="900" b="1" i="1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MINISTERE  DE  L'ECONOMIE  ET </a:t>
          </a:r>
        </a:p>
        <a:p>
          <a:pPr marL="0" indent="0" algn="ctr" rtl="0" eaLnBrk="1" fontAlgn="auto" latinLnBrk="0" hangingPunct="1">
            <a:defRPr sz="1000"/>
          </a:pPr>
          <a:r>
            <a:rPr lang="fr-FR" sz="900" b="1" i="1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DE LA PLANNIFICATION</a:t>
          </a:r>
        </a:p>
        <a:p>
          <a:pPr algn="ctr" rtl="0">
            <a:defRPr sz="1000"/>
          </a:pPr>
          <a:endParaRPr lang="fr-FR" sz="900" b="1" i="1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fr-FR" sz="900" b="1" i="1" strike="noStrike">
              <a:solidFill>
                <a:srgbClr val="000000"/>
              </a:solidFill>
              <a:latin typeface="Times New Roman"/>
              <a:cs typeface="Times New Roman"/>
            </a:rPr>
            <a:t>INSTITUT NATIONAL  DE  LA  STATISTIQUE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175261</xdr:colOff>
      <xdr:row>1</xdr:row>
      <xdr:rowOff>76200</xdr:rowOff>
    </xdr:from>
    <xdr:to>
      <xdr:col>2</xdr:col>
      <xdr:colOff>428626</xdr:colOff>
      <xdr:row>6</xdr:row>
      <xdr:rowOff>152400</xdr:rowOff>
    </xdr:to>
    <xdr:sp macro="" textlink="">
      <xdr:nvSpPr>
        <xdr:cNvPr id="3" name="Texte 2">
          <a:extLst>
            <a:ext uri="{FF2B5EF4-FFF2-40B4-BE49-F238E27FC236}">
              <a16:creationId xmlns:a16="http://schemas.microsoft.com/office/drawing/2014/main" id="{855F8C5F-1E8B-490A-B640-92AF3CB90FE0}"/>
            </a:ext>
          </a:extLst>
        </xdr:cNvPr>
        <xdr:cNvSpPr>
          <a:spLocks noChangeArrowheads="1"/>
        </xdr:cNvSpPr>
      </xdr:nvSpPr>
      <xdr:spPr bwMode="auto">
        <a:xfrm>
          <a:off x="708661" y="266700"/>
          <a:ext cx="2415540" cy="102870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1" strike="noStrike">
              <a:solidFill>
                <a:srgbClr val="000000"/>
              </a:solidFill>
              <a:latin typeface="Times New Roman"/>
              <a:cs typeface="Times New Roman"/>
            </a:rPr>
            <a:t>REPUBLIQUE TUNISIENNE</a:t>
          </a:r>
        </a:p>
        <a:p>
          <a:pPr rtl="0"/>
          <a:endParaRPr lang="fr-FR" sz="1100" b="1" i="1">
            <a:latin typeface="+mn-lt"/>
            <a:ea typeface="+mn-ea"/>
            <a:cs typeface="+mn-cs"/>
          </a:endParaRPr>
        </a:p>
        <a:p>
          <a:pPr algn="ctr" rtl="0" eaLnBrk="1" fontAlgn="auto" latinLnBrk="0" hangingPunct="1"/>
          <a:r>
            <a:rPr lang="fr-FR" sz="800" b="1" i="1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MINISTERE  DE  L'ECONOMIE  ET </a:t>
          </a:r>
        </a:p>
        <a:p>
          <a:pPr algn="ctr" rtl="0" eaLnBrk="1" fontAlgn="auto" latinLnBrk="0" hangingPunct="1"/>
          <a:r>
            <a:rPr lang="fr-FR" sz="800" b="1" i="1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DE LA PLANNIFICATION</a:t>
          </a:r>
        </a:p>
        <a:p>
          <a:pPr marL="0" indent="0" algn="ctr" rtl="0">
            <a:defRPr sz="1000"/>
          </a:pPr>
          <a:endParaRPr lang="fr-FR" sz="800" b="1" i="1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marL="0" indent="0" algn="ctr" rtl="0">
            <a:defRPr sz="1000"/>
          </a:pPr>
          <a:r>
            <a:rPr lang="fr-FR" sz="800" b="1" i="1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INSTITUT NATIONAL  DE  LA  STATISTIQUE</a:t>
          </a:r>
        </a:p>
        <a:p>
          <a:pPr marL="0" indent="0" algn="ctr" rtl="0">
            <a:defRPr sz="1000"/>
          </a:pPr>
          <a:endParaRPr lang="fr-FR" sz="800" b="1" i="1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ctr" rtl="0">
            <a:defRPr sz="1000"/>
          </a:pPr>
          <a:endParaRPr lang="fr-FR" sz="800" b="1" i="1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fr-FR" sz="800" b="1" i="1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fr-FR" sz="800" b="1" i="1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57151</xdr:colOff>
      <xdr:row>0</xdr:row>
      <xdr:rowOff>190499</xdr:rowOff>
    </xdr:from>
    <xdr:to>
      <xdr:col>2</xdr:col>
      <xdr:colOff>388620</xdr:colOff>
      <xdr:row>5</xdr:row>
      <xdr:rowOff>180974</xdr:rowOff>
    </xdr:to>
    <xdr:sp macro="" textlink="">
      <xdr:nvSpPr>
        <xdr:cNvPr id="2" name="Texte 1">
          <a:extLst>
            <a:ext uri="{FF2B5EF4-FFF2-40B4-BE49-F238E27FC236}">
              <a16:creationId xmlns:a16="http://schemas.microsoft.com/office/drawing/2014/main" id="{30B63929-ADC5-423A-8661-7CD80C0793DE}"/>
            </a:ext>
          </a:extLst>
        </xdr:cNvPr>
        <xdr:cNvSpPr txBox="1">
          <a:spLocks noChangeArrowheads="1"/>
        </xdr:cNvSpPr>
      </xdr:nvSpPr>
      <xdr:spPr bwMode="auto">
        <a:xfrm>
          <a:off x="369571" y="190499"/>
          <a:ext cx="2465069" cy="942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fr-FR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REPUBLIQUE TUNISIENNE</a:t>
          </a:r>
        </a:p>
        <a:p>
          <a:pPr algn="ctr" rtl="0" eaLnBrk="1" fontAlgn="auto" latinLnBrk="0" hangingPunct="1"/>
          <a:endParaRPr lang="ar-TN" sz="800" b="1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ctr" rtl="0" eaLnBrk="1" fontAlgn="auto" latinLnBrk="0" hangingPunct="1"/>
          <a:r>
            <a:rPr lang="fr-FR" sz="1100" b="1" i="0">
              <a:effectLst/>
              <a:latin typeface="+mn-lt"/>
              <a:ea typeface="+mn-ea"/>
              <a:cs typeface="+mn-cs"/>
            </a:rPr>
            <a:t>  </a:t>
          </a:r>
          <a:r>
            <a:rPr lang="fr-FR" sz="8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MINISTERE  DE  L'ECONOMIE  ET </a:t>
          </a:r>
        </a:p>
        <a:p>
          <a:pPr algn="ctr" rtl="0" eaLnBrk="1" fontAlgn="auto" latinLnBrk="0" hangingPunct="1"/>
          <a:r>
            <a:rPr lang="fr-FR" sz="8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DE LA PLANNIFICATION</a:t>
          </a:r>
        </a:p>
        <a:p>
          <a:pPr algn="ctr" rtl="0" eaLnBrk="1" fontAlgn="auto" latinLnBrk="0" hangingPunct="1"/>
          <a:endParaRPr lang="ar-TN" sz="800" b="1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ctr" rtl="0" eaLnBrk="1" fontAlgn="auto" latinLnBrk="0" hangingPunct="1"/>
          <a:r>
            <a:rPr lang="fr-FR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INSTITUT NATIONAL DE LA STATISTIQUE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</xdr:colOff>
      <xdr:row>1</xdr:row>
      <xdr:rowOff>76201</xdr:rowOff>
    </xdr:from>
    <xdr:to>
      <xdr:col>2</xdr:col>
      <xdr:colOff>167640</xdr:colOff>
      <xdr:row>5</xdr:row>
      <xdr:rowOff>152401</xdr:rowOff>
    </xdr:to>
    <xdr:sp macro="" textlink="">
      <xdr:nvSpPr>
        <xdr:cNvPr id="2" name="Texte 1">
          <a:extLst>
            <a:ext uri="{FF2B5EF4-FFF2-40B4-BE49-F238E27FC236}">
              <a16:creationId xmlns:a16="http://schemas.microsoft.com/office/drawing/2014/main" id="{39E1DE51-2FBC-4D15-8B8C-DE51AD6C3B1C}"/>
            </a:ext>
          </a:extLst>
        </xdr:cNvPr>
        <xdr:cNvSpPr txBox="1">
          <a:spLocks noChangeArrowheads="1"/>
        </xdr:cNvSpPr>
      </xdr:nvSpPr>
      <xdr:spPr bwMode="auto">
        <a:xfrm>
          <a:off x="329565" y="167641"/>
          <a:ext cx="2329815" cy="838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fr-FR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REPUBLIQUE TUNISIENNE</a:t>
          </a:r>
        </a:p>
        <a:p>
          <a:pPr algn="ctr" rtl="0">
            <a:defRPr sz="1000"/>
          </a:pPr>
          <a:endParaRPr lang="fr-FR" sz="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 eaLnBrk="1" fontAlgn="auto" latinLnBrk="0" hangingPunct="1"/>
          <a:r>
            <a:rPr lang="fr-FR" sz="8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 MINISTERE  DE  L'ECONOMIE  ET </a:t>
          </a:r>
        </a:p>
        <a:p>
          <a:pPr algn="ctr" rtl="0" eaLnBrk="1" fontAlgn="auto" latinLnBrk="0" hangingPunct="1"/>
          <a:r>
            <a:rPr lang="fr-FR" sz="8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DE LA PLANNIFICATION</a:t>
          </a:r>
        </a:p>
        <a:p>
          <a:pPr algn="ctr" rtl="0" eaLnBrk="1" fontAlgn="auto" latinLnBrk="0" hangingPunct="1"/>
          <a:endParaRPr lang="fr-FR" sz="800" b="1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ctr" rtl="0">
            <a:defRPr sz="1000"/>
          </a:pPr>
          <a:r>
            <a:rPr lang="fr-FR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INSTITUT  NATIONAL  DE LA STATISTIQUE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G53"/>
  <sheetViews>
    <sheetView tabSelected="1" workbookViewId="0">
      <selection activeCell="B13" sqref="B13:G13"/>
    </sheetView>
  </sheetViews>
  <sheetFormatPr baseColWidth="10" defaultRowHeight="15" x14ac:dyDescent="0.25"/>
  <cols>
    <col min="1" max="1" width="3.5703125" customWidth="1"/>
    <col min="2" max="2" width="22.5703125" customWidth="1"/>
    <col min="3" max="7" width="12.5703125" customWidth="1"/>
  </cols>
  <sheetData>
    <row r="6" spans="2:7" ht="15.75" x14ac:dyDescent="0.25">
      <c r="F6" s="27"/>
    </row>
    <row r="7" spans="2:7" ht="15.75" x14ac:dyDescent="0.25">
      <c r="F7" s="27"/>
    </row>
    <row r="8" spans="2:7" ht="15.75" x14ac:dyDescent="0.25">
      <c r="F8" s="27"/>
    </row>
    <row r="9" spans="2:7" ht="15.75" x14ac:dyDescent="0.25">
      <c r="F9" s="27"/>
    </row>
    <row r="10" spans="2:7" ht="15.75" x14ac:dyDescent="0.25">
      <c r="B10" s="28" t="s">
        <v>47</v>
      </c>
      <c r="C10" s="28"/>
      <c r="D10" s="28"/>
      <c r="E10" s="29"/>
      <c r="F10" s="29"/>
      <c r="G10" s="29"/>
    </row>
    <row r="11" spans="2:7" ht="18.75" x14ac:dyDescent="0.3">
      <c r="B11" s="30" t="s">
        <v>48</v>
      </c>
      <c r="C11" s="31"/>
      <c r="D11" s="32"/>
      <c r="E11" s="13"/>
      <c r="F11" s="33"/>
      <c r="G11" s="13"/>
    </row>
    <row r="12" spans="2:7" ht="16.5" thickBot="1" x14ac:dyDescent="0.3">
      <c r="B12" s="30"/>
      <c r="C12" s="30"/>
      <c r="D12" s="30"/>
      <c r="E12" s="13"/>
      <c r="F12" s="27"/>
      <c r="G12" s="13"/>
    </row>
    <row r="13" spans="2:7" ht="16.5" thickBot="1" x14ac:dyDescent="0.3">
      <c r="B13" s="143" t="s">
        <v>58</v>
      </c>
      <c r="C13" s="144"/>
      <c r="D13" s="144"/>
      <c r="E13" s="144"/>
      <c r="F13" s="144"/>
      <c r="G13" s="145"/>
    </row>
    <row r="14" spans="2:7" ht="12" customHeight="1" x14ac:dyDescent="0.25">
      <c r="B14" s="34"/>
      <c r="C14" s="34"/>
      <c r="D14" s="34"/>
      <c r="E14" s="35"/>
      <c r="F14" s="27"/>
      <c r="G14" s="35"/>
    </row>
    <row r="15" spans="2:7" ht="12" customHeight="1" x14ac:dyDescent="0.25">
      <c r="B15" s="34"/>
      <c r="C15" s="34"/>
      <c r="D15" s="34"/>
      <c r="E15" s="35"/>
      <c r="F15" s="35"/>
      <c r="G15" s="35"/>
    </row>
    <row r="16" spans="2:7" x14ac:dyDescent="0.25">
      <c r="B16" s="107" t="s">
        <v>49</v>
      </c>
      <c r="C16" s="108"/>
      <c r="D16" s="108"/>
      <c r="E16" s="13"/>
      <c r="F16" s="13"/>
      <c r="G16" s="13"/>
    </row>
    <row r="17" spans="2:7" ht="13.5" customHeight="1" x14ac:dyDescent="0.25">
      <c r="B17" s="15"/>
      <c r="C17" s="15"/>
      <c r="D17" s="15"/>
      <c r="E17" s="15"/>
      <c r="F17" s="15"/>
      <c r="G17" s="15"/>
    </row>
    <row r="18" spans="2:7" ht="13.5" customHeight="1" x14ac:dyDescent="0.25">
      <c r="B18" s="36" t="s">
        <v>50</v>
      </c>
      <c r="C18" s="15"/>
      <c r="D18" s="15"/>
      <c r="E18" s="15"/>
      <c r="F18" s="15"/>
      <c r="G18" s="15"/>
    </row>
    <row r="19" spans="2:7" ht="12" customHeight="1" thickBot="1" x14ac:dyDescent="0.3">
      <c r="B19" s="37"/>
      <c r="C19" s="15"/>
      <c r="D19" s="15"/>
      <c r="E19" s="15"/>
      <c r="F19" s="15"/>
      <c r="G19" s="15"/>
    </row>
    <row r="20" spans="2:7" ht="21" customHeight="1" thickTop="1" thickBot="1" x14ac:dyDescent="0.3">
      <c r="B20" s="38"/>
      <c r="C20" s="146" t="s">
        <v>51</v>
      </c>
      <c r="D20" s="146"/>
      <c r="E20" s="146"/>
      <c r="F20" s="146" t="s">
        <v>52</v>
      </c>
      <c r="G20" s="146"/>
    </row>
    <row r="21" spans="2:7" ht="15.75" thickTop="1" x14ac:dyDescent="0.25">
      <c r="B21" s="15"/>
      <c r="C21" s="40" t="s">
        <v>59</v>
      </c>
      <c r="D21" s="40" t="s">
        <v>60</v>
      </c>
      <c r="E21" s="40" t="s">
        <v>61</v>
      </c>
      <c r="F21" s="41" t="s">
        <v>3</v>
      </c>
      <c r="G21" s="41" t="s">
        <v>4</v>
      </c>
    </row>
    <row r="22" spans="2:7" x14ac:dyDescent="0.25">
      <c r="B22" s="37" t="s">
        <v>19</v>
      </c>
      <c r="C22" s="42">
        <v>36910.080979109996</v>
      </c>
      <c r="D22" s="42">
        <v>40639.353308373997</v>
      </c>
      <c r="E22" s="42">
        <v>41512.124676288004</v>
      </c>
      <c r="F22" s="43">
        <v>0.10103668781909898</v>
      </c>
      <c r="G22" s="43">
        <v>2.1476015164202108E-2</v>
      </c>
    </row>
    <row r="23" spans="2:7" ht="11.25" customHeight="1" x14ac:dyDescent="0.25">
      <c r="B23" s="37" t="s">
        <v>20</v>
      </c>
      <c r="C23" s="42">
        <v>53823.825403158</v>
      </c>
      <c r="D23" s="42">
        <v>52831.010156287004</v>
      </c>
      <c r="E23" s="42">
        <v>53436.233167159</v>
      </c>
      <c r="F23" s="43">
        <v>-1.8445646318047557E-2</v>
      </c>
      <c r="G23" s="43">
        <v>1.1455828860390873E-2</v>
      </c>
    </row>
    <row r="24" spans="2:7" ht="11.25" customHeight="1" x14ac:dyDescent="0.25">
      <c r="B24" s="37"/>
      <c r="C24" s="15"/>
      <c r="D24" s="15"/>
      <c r="E24" s="15"/>
      <c r="F24" s="15"/>
      <c r="G24" s="15"/>
    </row>
    <row r="25" spans="2:7" ht="12.6" customHeight="1" x14ac:dyDescent="0.25">
      <c r="B25" s="37" t="s">
        <v>53</v>
      </c>
      <c r="C25" s="42">
        <v>-16913.744424048004</v>
      </c>
      <c r="D25" s="42">
        <v>-12191.656847913007</v>
      </c>
      <c r="E25" s="42">
        <v>-11924.108490870996</v>
      </c>
      <c r="F25" s="44"/>
      <c r="G25" s="44"/>
    </row>
    <row r="26" spans="2:7" x14ac:dyDescent="0.25">
      <c r="B26" s="37" t="s">
        <v>54</v>
      </c>
      <c r="C26" s="45">
        <v>0.68575729619070103</v>
      </c>
      <c r="D26" s="45">
        <v>0.76923294080792481</v>
      </c>
      <c r="E26" s="45">
        <v>0.77685349838245432</v>
      </c>
      <c r="F26" s="44"/>
      <c r="G26" s="44"/>
    </row>
    <row r="27" spans="2:7" x14ac:dyDescent="0.25">
      <c r="B27" s="37"/>
      <c r="C27" s="15"/>
      <c r="D27" s="15"/>
      <c r="E27" s="15"/>
      <c r="F27" s="15"/>
      <c r="G27" s="15"/>
    </row>
    <row r="28" spans="2:7" ht="13.5" customHeight="1" x14ac:dyDescent="0.25">
      <c r="B28" s="46"/>
      <c r="C28" s="47"/>
      <c r="D28" s="47"/>
      <c r="E28" s="47"/>
      <c r="F28" s="47"/>
      <c r="G28" s="47"/>
    </row>
    <row r="29" spans="2:7" ht="13.5" customHeight="1" x14ac:dyDescent="0.25">
      <c r="B29" s="46"/>
      <c r="C29" s="47"/>
      <c r="D29" s="47"/>
      <c r="E29" s="47"/>
      <c r="F29" s="47"/>
      <c r="G29" s="47"/>
    </row>
    <row r="30" spans="2:7" x14ac:dyDescent="0.25">
      <c r="B30" s="37"/>
      <c r="C30" s="15"/>
      <c r="D30" s="15"/>
      <c r="E30" s="15"/>
      <c r="F30" s="15"/>
      <c r="G30" s="15"/>
    </row>
    <row r="31" spans="2:7" x14ac:dyDescent="0.25">
      <c r="B31" s="107" t="s">
        <v>55</v>
      </c>
      <c r="C31" s="13"/>
      <c r="D31" s="13"/>
      <c r="E31" s="13"/>
      <c r="F31" s="13"/>
      <c r="G31" s="13"/>
    </row>
    <row r="32" spans="2:7" ht="15.75" thickBot="1" x14ac:dyDescent="0.3">
      <c r="B32" s="37"/>
      <c r="C32" s="15"/>
      <c r="D32" s="15"/>
      <c r="E32" s="15"/>
      <c r="F32" s="15"/>
      <c r="G32" s="15"/>
    </row>
    <row r="33" spans="2:7" ht="16.5" thickTop="1" thickBot="1" x14ac:dyDescent="0.3">
      <c r="B33" s="38"/>
      <c r="C33" s="39" t="s">
        <v>51</v>
      </c>
      <c r="D33" s="39"/>
      <c r="E33" s="39"/>
      <c r="F33" s="39" t="s">
        <v>52</v>
      </c>
      <c r="G33" s="39"/>
    </row>
    <row r="34" spans="2:7" ht="15.75" thickTop="1" x14ac:dyDescent="0.25">
      <c r="B34" s="15"/>
      <c r="C34" s="40" t="s">
        <v>59</v>
      </c>
      <c r="D34" s="40" t="s">
        <v>60</v>
      </c>
      <c r="E34" s="40" t="s">
        <v>61</v>
      </c>
      <c r="F34" s="41" t="s">
        <v>3</v>
      </c>
      <c r="G34" s="41" t="s">
        <v>4</v>
      </c>
    </row>
    <row r="35" spans="2:7" x14ac:dyDescent="0.25">
      <c r="B35" s="15"/>
      <c r="D35" s="15"/>
      <c r="E35" s="15"/>
      <c r="F35" s="15"/>
      <c r="G35" s="15"/>
    </row>
    <row r="36" spans="2:7" x14ac:dyDescent="0.25">
      <c r="B36" s="36" t="s">
        <v>56</v>
      </c>
      <c r="D36" s="15"/>
      <c r="E36" s="15"/>
      <c r="F36" s="15"/>
      <c r="G36" s="15"/>
    </row>
    <row r="37" spans="2:7" x14ac:dyDescent="0.25">
      <c r="B37" s="15"/>
      <c r="D37" s="15"/>
      <c r="E37" s="15"/>
      <c r="F37" s="15"/>
      <c r="G37" s="15"/>
    </row>
    <row r="38" spans="2:7" x14ac:dyDescent="0.25">
      <c r="B38" s="37" t="s">
        <v>19</v>
      </c>
      <c r="C38" s="42">
        <v>11807.206464907998</v>
      </c>
      <c r="D38" s="42">
        <v>11716.431525776999</v>
      </c>
      <c r="E38" s="42">
        <v>13191.807173519999</v>
      </c>
      <c r="F38" s="43">
        <v>-7.6880961979270586E-3</v>
      </c>
      <c r="G38" s="43">
        <v>0.12592363506730408</v>
      </c>
    </row>
    <row r="39" spans="2:7" x14ac:dyDescent="0.25">
      <c r="B39" s="37" t="s">
        <v>20</v>
      </c>
      <c r="C39" s="42">
        <v>36869.386960312004</v>
      </c>
      <c r="D39" s="42">
        <v>35638.340403093003</v>
      </c>
      <c r="E39" s="42">
        <v>37030.500783513002</v>
      </c>
      <c r="F39" s="43">
        <v>-3.3389395884020498E-2</v>
      </c>
      <c r="G39" s="43">
        <v>3.9063558085863474E-2</v>
      </c>
    </row>
    <row r="40" spans="2:7" x14ac:dyDescent="0.25">
      <c r="B40" s="37"/>
      <c r="D40" s="15"/>
      <c r="E40" s="15"/>
      <c r="F40" s="15"/>
      <c r="G40" s="15"/>
    </row>
    <row r="41" spans="2:7" x14ac:dyDescent="0.25">
      <c r="B41" s="37" t="s">
        <v>53</v>
      </c>
      <c r="C41" s="42">
        <v>-25062.180495404005</v>
      </c>
      <c r="D41" s="42">
        <v>-23921.908877316004</v>
      </c>
      <c r="E41" s="42">
        <v>-23838.693609993003</v>
      </c>
      <c r="F41" s="48"/>
      <c r="G41" s="15"/>
    </row>
    <row r="42" spans="2:7" x14ac:dyDescent="0.25">
      <c r="B42" s="37" t="s">
        <v>54</v>
      </c>
      <c r="C42" s="45">
        <v>0.32024417649303061</v>
      </c>
      <c r="D42" s="45">
        <v>0.32875917882977923</v>
      </c>
      <c r="E42" s="45">
        <v>0.35624166280228525</v>
      </c>
      <c r="F42" s="15"/>
      <c r="G42" s="15"/>
    </row>
    <row r="43" spans="2:7" x14ac:dyDescent="0.25">
      <c r="B43" s="15"/>
      <c r="D43" s="15"/>
      <c r="E43" s="15"/>
      <c r="F43" s="15"/>
      <c r="G43" s="15"/>
    </row>
    <row r="44" spans="2:7" x14ac:dyDescent="0.25">
      <c r="B44" s="36" t="s">
        <v>57</v>
      </c>
      <c r="D44" s="15"/>
      <c r="E44" s="15"/>
      <c r="F44" s="15"/>
      <c r="G44" s="15"/>
    </row>
    <row r="45" spans="2:7" x14ac:dyDescent="0.25">
      <c r="B45" s="15"/>
      <c r="D45" s="15"/>
      <c r="E45" s="15"/>
      <c r="F45" s="15"/>
      <c r="G45" s="15"/>
    </row>
    <row r="46" spans="2:7" x14ac:dyDescent="0.25">
      <c r="B46" s="37" t="s">
        <v>19</v>
      </c>
      <c r="C46" s="42">
        <v>25102.874514201998</v>
      </c>
      <c r="D46" s="42">
        <v>28922.921782596997</v>
      </c>
      <c r="E46" s="42">
        <v>28320.317502768001</v>
      </c>
      <c r="F46" s="43">
        <v>0.15217569072553028</v>
      </c>
      <c r="G46" s="43">
        <v>-2.083483419685438E-2</v>
      </c>
    </row>
    <row r="47" spans="2:7" x14ac:dyDescent="0.25">
      <c r="B47" s="37" t="s">
        <v>20</v>
      </c>
      <c r="C47" s="42">
        <v>16954.438442846</v>
      </c>
      <c r="D47" s="42">
        <v>17192.669753194001</v>
      </c>
      <c r="E47" s="42">
        <v>16405.732383645998</v>
      </c>
      <c r="F47" s="43">
        <v>1.4051265168769051E-2</v>
      </c>
      <c r="G47" s="43">
        <v>-4.5771679491593088E-2</v>
      </c>
    </row>
    <row r="48" spans="2:7" x14ac:dyDescent="0.25">
      <c r="B48" s="37"/>
      <c r="C48" s="49"/>
      <c r="D48" s="15"/>
      <c r="E48" s="15"/>
      <c r="F48" s="15"/>
      <c r="G48" s="15"/>
    </row>
    <row r="49" spans="2:7" x14ac:dyDescent="0.25">
      <c r="B49" s="37" t="s">
        <v>53</v>
      </c>
      <c r="C49" s="42">
        <v>8148.4360713559981</v>
      </c>
      <c r="D49" s="42">
        <v>11730.252029402996</v>
      </c>
      <c r="E49" s="42">
        <v>11914.585119122003</v>
      </c>
      <c r="F49" s="15"/>
      <c r="G49" s="15"/>
    </row>
    <row r="50" spans="2:7" x14ac:dyDescent="0.25">
      <c r="B50" s="37" t="s">
        <v>54</v>
      </c>
      <c r="C50" s="45">
        <v>1.4806078419420767</v>
      </c>
      <c r="D50" s="45">
        <v>1.68228217012217</v>
      </c>
      <c r="E50" s="45">
        <v>1.726245244070848</v>
      </c>
      <c r="F50" s="15"/>
      <c r="G50" s="15"/>
    </row>
    <row r="51" spans="2:7" x14ac:dyDescent="0.25">
      <c r="B51" s="15"/>
      <c r="D51" s="15"/>
      <c r="E51" s="15"/>
      <c r="F51" s="15"/>
      <c r="G51" s="15"/>
    </row>
    <row r="52" spans="2:7" x14ac:dyDescent="0.25">
      <c r="B52" s="15"/>
      <c r="C52" s="15"/>
      <c r="D52" s="15"/>
      <c r="E52" s="15"/>
      <c r="F52" s="15"/>
      <c r="G52" s="15"/>
    </row>
    <row r="53" spans="2:7" ht="15.75" thickBot="1" x14ac:dyDescent="0.3">
      <c r="B53" s="116"/>
      <c r="C53" s="116"/>
      <c r="D53" s="116"/>
      <c r="E53" s="116"/>
      <c r="F53" s="116"/>
      <c r="G53" s="116"/>
    </row>
  </sheetData>
  <mergeCells count="3">
    <mergeCell ref="B13:G13"/>
    <mergeCell ref="C20:E20"/>
    <mergeCell ref="F20:G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G54"/>
  <sheetViews>
    <sheetView workbookViewId="0">
      <selection activeCell="J22" sqref="J22"/>
    </sheetView>
  </sheetViews>
  <sheetFormatPr baseColWidth="10" defaultColWidth="9.140625" defaultRowHeight="15" x14ac:dyDescent="0.25"/>
  <cols>
    <col min="1" max="1" width="4.7109375" customWidth="1"/>
    <col min="2" max="2" width="30.42578125" customWidth="1"/>
    <col min="3" max="7" width="12.28515625" customWidth="1"/>
  </cols>
  <sheetData>
    <row r="3" spans="2:7" x14ac:dyDescent="0.25">
      <c r="B3" s="1"/>
      <c r="C3" s="2"/>
      <c r="D3" s="2"/>
      <c r="E3" s="2"/>
      <c r="F3" s="2"/>
      <c r="G3" s="2"/>
    </row>
    <row r="4" spans="2:7" x14ac:dyDescent="0.25">
      <c r="B4" s="1"/>
      <c r="C4" s="2"/>
      <c r="D4" s="2"/>
      <c r="E4" s="2"/>
      <c r="F4" s="2"/>
      <c r="G4" s="2"/>
    </row>
    <row r="5" spans="2:7" x14ac:dyDescent="0.25">
      <c r="B5" s="1"/>
      <c r="C5" s="2"/>
      <c r="D5" s="2"/>
      <c r="E5" s="2"/>
      <c r="F5" s="2"/>
      <c r="G5" s="2"/>
    </row>
    <row r="6" spans="2:7" x14ac:dyDescent="0.25">
      <c r="B6" s="117"/>
      <c r="C6" s="2"/>
      <c r="D6" s="2"/>
      <c r="E6" s="2"/>
      <c r="F6" s="2"/>
      <c r="G6" s="2"/>
    </row>
    <row r="7" spans="2:7" x14ac:dyDescent="0.25">
      <c r="B7" s="1"/>
      <c r="C7" s="2"/>
      <c r="D7" s="2"/>
      <c r="E7" s="2"/>
      <c r="F7" s="2"/>
      <c r="G7" s="2"/>
    </row>
    <row r="8" spans="2:7" x14ac:dyDescent="0.25">
      <c r="B8" s="1"/>
      <c r="C8" s="2"/>
      <c r="D8" s="2"/>
      <c r="E8" s="2"/>
      <c r="F8" s="2"/>
      <c r="G8" s="2"/>
    </row>
    <row r="9" spans="2:7" ht="18.75" x14ac:dyDescent="0.3">
      <c r="B9" s="147" t="s">
        <v>0</v>
      </c>
      <c r="C9" s="147"/>
      <c r="D9" s="147"/>
      <c r="E9" s="147"/>
      <c r="F9" s="147"/>
      <c r="G9" s="147"/>
    </row>
    <row r="10" spans="2:7" x14ac:dyDescent="0.25">
      <c r="B10" s="3"/>
      <c r="C10" s="97"/>
      <c r="D10" s="97"/>
      <c r="E10" s="97"/>
      <c r="F10" s="97"/>
      <c r="G10" s="97"/>
    </row>
    <row r="11" spans="2:7" x14ac:dyDescent="0.25">
      <c r="B11" s="3"/>
      <c r="C11" s="53"/>
      <c r="D11" s="53"/>
      <c r="E11" s="53"/>
      <c r="F11" s="53"/>
      <c r="G11" s="53"/>
    </row>
    <row r="12" spans="2:7" x14ac:dyDescent="0.25">
      <c r="B12" s="4" t="s">
        <v>1</v>
      </c>
      <c r="C12" s="4" t="s">
        <v>62</v>
      </c>
      <c r="D12" s="4" t="s">
        <v>62</v>
      </c>
      <c r="E12" s="4" t="s">
        <v>62</v>
      </c>
      <c r="F12" s="109" t="s">
        <v>2</v>
      </c>
      <c r="G12" s="109"/>
    </row>
    <row r="13" spans="2:7" x14ac:dyDescent="0.25">
      <c r="B13" s="54"/>
      <c r="C13" s="4">
        <v>2022</v>
      </c>
      <c r="D13" s="4">
        <v>2023</v>
      </c>
      <c r="E13" s="4">
        <v>2024</v>
      </c>
      <c r="F13" s="4" t="s">
        <v>3</v>
      </c>
      <c r="G13" s="4" t="s">
        <v>4</v>
      </c>
    </row>
    <row r="14" spans="2:7" x14ac:dyDescent="0.25">
      <c r="B14" s="3"/>
      <c r="C14" s="3"/>
      <c r="D14" s="3"/>
      <c r="E14" s="3"/>
      <c r="F14" s="3"/>
      <c r="G14" s="3"/>
    </row>
    <row r="15" spans="2:7" x14ac:dyDescent="0.25">
      <c r="B15" s="5" t="s">
        <v>5</v>
      </c>
      <c r="C15" s="3"/>
      <c r="D15" s="3"/>
      <c r="E15" s="3"/>
      <c r="F15" s="3"/>
      <c r="G15" s="3"/>
    </row>
    <row r="16" spans="2:7" x14ac:dyDescent="0.25">
      <c r="B16" s="8" t="s">
        <v>6</v>
      </c>
      <c r="C16" s="6">
        <v>3815.5362228459999</v>
      </c>
      <c r="D16" s="6">
        <v>4526.3499054439999</v>
      </c>
      <c r="E16" s="6">
        <v>6126.8964442939996</v>
      </c>
      <c r="F16" s="7">
        <f>+(D16-C16)/C16</f>
        <v>0.18629457069282013</v>
      </c>
      <c r="G16" s="7">
        <f>+(E16-D16)/D16</f>
        <v>0.35360645382827477</v>
      </c>
    </row>
    <row r="17" spans="2:7" x14ac:dyDescent="0.25">
      <c r="B17" s="8" t="s">
        <v>7</v>
      </c>
      <c r="C17" s="6">
        <v>5379.1852153549999</v>
      </c>
      <c r="D17" s="6">
        <v>5082.5494892059996</v>
      </c>
      <c r="E17" s="6">
        <v>4520.6827171619998</v>
      </c>
      <c r="F17" s="7">
        <f>+(D17-C17)/C17</f>
        <v>-5.5145103630610669E-2</v>
      </c>
      <c r="G17" s="7">
        <f>+(E17-D17)/D17</f>
        <v>-0.11054821467794014</v>
      </c>
    </row>
    <row r="18" spans="2:7" x14ac:dyDescent="0.25">
      <c r="B18" s="3"/>
      <c r="C18" s="3"/>
      <c r="D18" s="3"/>
      <c r="E18" s="3"/>
      <c r="F18" s="3"/>
      <c r="G18" s="3"/>
    </row>
    <row r="19" spans="2:7" x14ac:dyDescent="0.25">
      <c r="B19" s="8" t="s">
        <v>8</v>
      </c>
      <c r="C19" s="6">
        <f>+C16-C17</f>
        <v>-1563.648992509</v>
      </c>
      <c r="D19" s="6">
        <f>+D16-D17</f>
        <v>-556.19958376199975</v>
      </c>
      <c r="E19" s="6">
        <f>+E16-E17</f>
        <v>1606.2137271319998</v>
      </c>
      <c r="F19" s="3"/>
      <c r="G19" s="3"/>
    </row>
    <row r="20" spans="2:7" x14ac:dyDescent="0.25">
      <c r="B20" s="8" t="s">
        <v>9</v>
      </c>
      <c r="C20" s="7">
        <f>+C16/C17</f>
        <v>0.70931489995073416</v>
      </c>
      <c r="D20" s="7">
        <f>+D16/D17</f>
        <v>0.89056681396940229</v>
      </c>
      <c r="E20" s="7">
        <f>+E16/E17</f>
        <v>1.3553033529723915</v>
      </c>
      <c r="F20" s="3"/>
      <c r="G20" s="3"/>
    </row>
    <row r="21" spans="2:7" x14ac:dyDescent="0.25">
      <c r="B21" s="3"/>
      <c r="C21" s="3"/>
      <c r="D21" s="3"/>
      <c r="E21" s="3"/>
      <c r="F21" s="3"/>
      <c r="G21" s="3"/>
    </row>
    <row r="22" spans="2:7" x14ac:dyDescent="0.25">
      <c r="B22" s="5" t="s">
        <v>10</v>
      </c>
      <c r="C22" s="3"/>
      <c r="D22" s="3"/>
      <c r="E22" s="3"/>
      <c r="G22" s="3"/>
    </row>
    <row r="23" spans="2:7" x14ac:dyDescent="0.25">
      <c r="B23" s="8" t="s">
        <v>6</v>
      </c>
      <c r="C23" s="6">
        <v>12918.740633552001</v>
      </c>
      <c r="D23" s="6">
        <v>14384.368535509</v>
      </c>
      <c r="E23" s="6">
        <v>12962.318279239</v>
      </c>
      <c r="F23" s="7">
        <f>+(D23-C23)/C23</f>
        <v>0.11344975052371073</v>
      </c>
      <c r="G23" s="7">
        <f>+(E23-D23)/D23</f>
        <v>-9.886080523865555E-2</v>
      </c>
    </row>
    <row r="24" spans="2:7" x14ac:dyDescent="0.25">
      <c r="B24" s="8" t="s">
        <v>7</v>
      </c>
      <c r="C24" s="6">
        <v>20101.738109766</v>
      </c>
      <c r="D24" s="6">
        <v>18945.526424659001</v>
      </c>
      <c r="E24" s="6">
        <v>17894.897922895001</v>
      </c>
      <c r="F24" s="7">
        <f>+(D24-C24)/C24</f>
        <v>-5.7517995647614069E-2</v>
      </c>
      <c r="G24" s="7">
        <f>+(E24-D24)/D24</f>
        <v>-5.5455228755033677E-2</v>
      </c>
    </row>
    <row r="25" spans="2:7" x14ac:dyDescent="0.25">
      <c r="B25" s="55"/>
      <c r="C25" s="3"/>
      <c r="D25" s="3"/>
      <c r="E25" s="3"/>
      <c r="F25" s="3"/>
      <c r="G25" s="3"/>
    </row>
    <row r="26" spans="2:7" x14ac:dyDescent="0.25">
      <c r="B26" s="8" t="s">
        <v>8</v>
      </c>
      <c r="C26" s="6">
        <f>+C23-C24</f>
        <v>-7182.9974762139991</v>
      </c>
      <c r="D26" s="6">
        <f>+D23-D24</f>
        <v>-4561.1578891500012</v>
      </c>
      <c r="E26" s="6">
        <f>+E23-E24</f>
        <v>-4932.5796436560013</v>
      </c>
      <c r="F26" s="3"/>
      <c r="G26" s="3"/>
    </row>
    <row r="27" spans="2:7" x14ac:dyDescent="0.25">
      <c r="B27" s="8" t="s">
        <v>9</v>
      </c>
      <c r="C27" s="7">
        <f>+C23/C24</f>
        <v>0.64266784110950614</v>
      </c>
      <c r="D27" s="7">
        <f>+D23/D24</f>
        <v>0.7592488175354517</v>
      </c>
      <c r="E27" s="7">
        <f>+E23/E24</f>
        <v>0.72435832465156536</v>
      </c>
      <c r="F27" s="3"/>
      <c r="G27" s="3"/>
    </row>
    <row r="28" spans="2:7" x14ac:dyDescent="0.25">
      <c r="B28" s="3"/>
      <c r="C28" s="3"/>
      <c r="D28" s="3"/>
      <c r="E28" s="3"/>
      <c r="F28" s="3"/>
      <c r="G28" s="3"/>
    </row>
    <row r="29" spans="2:7" x14ac:dyDescent="0.25">
      <c r="B29" s="5" t="s">
        <v>11</v>
      </c>
      <c r="C29" s="3"/>
      <c r="D29" s="3"/>
      <c r="E29" s="3"/>
      <c r="F29" s="3"/>
      <c r="G29" s="3"/>
    </row>
    <row r="30" spans="2:7" x14ac:dyDescent="0.25">
      <c r="B30" s="8" t="s">
        <v>6</v>
      </c>
      <c r="C30" s="6">
        <v>6372.1703930439999</v>
      </c>
      <c r="D30" s="6">
        <v>7254.4895822670005</v>
      </c>
      <c r="E30" s="6">
        <v>7776.0298620449994</v>
      </c>
      <c r="F30" s="7">
        <f>+(D30-C30)/C30</f>
        <v>0.13846446890154718</v>
      </c>
      <c r="G30" s="7">
        <f>+(E30-D30)/D30</f>
        <v>7.1892070953256434E-2</v>
      </c>
    </row>
    <row r="31" spans="2:7" x14ac:dyDescent="0.25">
      <c r="B31" s="8" t="s">
        <v>7</v>
      </c>
      <c r="C31" s="6">
        <v>8195.0058783129989</v>
      </c>
      <c r="D31" s="6">
        <v>8514.1275064170004</v>
      </c>
      <c r="E31" s="6">
        <v>8731.1444092080001</v>
      </c>
      <c r="F31" s="7">
        <f>+(D31-C31)/C31</f>
        <v>3.8940988309540417E-2</v>
      </c>
      <c r="G31" s="7">
        <f>+(E31-D31)/D31</f>
        <v>2.5489036031870149E-2</v>
      </c>
    </row>
    <row r="32" spans="2:7" x14ac:dyDescent="0.25">
      <c r="B32" s="55"/>
      <c r="C32" s="3"/>
      <c r="D32" s="3"/>
      <c r="E32" s="3"/>
      <c r="F32" s="3"/>
      <c r="G32" s="3"/>
    </row>
    <row r="33" spans="2:7" x14ac:dyDescent="0.25">
      <c r="B33" s="8" t="s">
        <v>8</v>
      </c>
      <c r="C33" s="6">
        <f>+C30-C31</f>
        <v>-1822.835485268999</v>
      </c>
      <c r="D33" s="6">
        <f>+D30-D31</f>
        <v>-1259.6379241499999</v>
      </c>
      <c r="E33" s="6">
        <f>+E30-E31</f>
        <v>-955.11454716300068</v>
      </c>
      <c r="F33" s="3"/>
      <c r="G33" s="3"/>
    </row>
    <row r="34" spans="2:7" x14ac:dyDescent="0.25">
      <c r="B34" s="8" t="s">
        <v>9</v>
      </c>
      <c r="C34" s="7">
        <f>+C30/C31</f>
        <v>0.77756751949466041</v>
      </c>
      <c r="D34" s="7">
        <f>+D30/D31</f>
        <v>0.85205319943815438</v>
      </c>
      <c r="E34" s="7">
        <f>+E30/E31</f>
        <v>0.89060832092575148</v>
      </c>
      <c r="F34" s="3"/>
      <c r="G34" s="3"/>
    </row>
    <row r="35" spans="2:7" x14ac:dyDescent="0.25">
      <c r="B35" s="5"/>
      <c r="C35" s="3"/>
      <c r="D35" s="3"/>
      <c r="E35" s="3"/>
      <c r="F35" s="3"/>
      <c r="G35" s="3"/>
    </row>
    <row r="36" spans="2:7" x14ac:dyDescent="0.25">
      <c r="B36" s="5" t="s">
        <v>12</v>
      </c>
      <c r="C36" s="3"/>
      <c r="D36" s="3"/>
      <c r="E36" s="3"/>
      <c r="F36" s="3"/>
      <c r="G36" s="3"/>
    </row>
    <row r="37" spans="2:7" x14ac:dyDescent="0.25">
      <c r="B37" s="8" t="s">
        <v>6</v>
      </c>
      <c r="C37" s="6">
        <v>10790.671191736001</v>
      </c>
      <c r="D37" s="6">
        <v>12248.021214533001</v>
      </c>
      <c r="E37" s="6">
        <v>11960.369286546</v>
      </c>
      <c r="F37" s="7">
        <f>+(D37-C37)/C37</f>
        <v>0.13505647581154234</v>
      </c>
      <c r="G37" s="7">
        <f>+(E37-D37)/D37</f>
        <v>-2.3485583748473982E-2</v>
      </c>
    </row>
    <row r="38" spans="2:7" x14ac:dyDescent="0.25">
      <c r="B38" s="8" t="s">
        <v>7</v>
      </c>
      <c r="C38" s="6">
        <v>11109.973533548</v>
      </c>
      <c r="D38" s="6">
        <v>11549.757185958999</v>
      </c>
      <c r="E38" s="6">
        <v>12097.649026408</v>
      </c>
      <c r="F38" s="7">
        <f>+(D38-C38)/C38</f>
        <v>3.9584581464844663E-2</v>
      </c>
      <c r="G38" s="7">
        <f>+(E38-D38)/D38</f>
        <v>4.7437520254977453E-2</v>
      </c>
    </row>
    <row r="39" spans="2:7" x14ac:dyDescent="0.25">
      <c r="B39" s="55"/>
      <c r="C39" s="3"/>
      <c r="D39" s="3"/>
      <c r="E39" s="3"/>
      <c r="F39" s="3"/>
      <c r="G39" s="3"/>
    </row>
    <row r="40" spans="2:7" x14ac:dyDescent="0.25">
      <c r="B40" s="8" t="s">
        <v>8</v>
      </c>
      <c r="C40" s="6">
        <f>+C37-C38</f>
        <v>-319.30234181199921</v>
      </c>
      <c r="D40" s="6">
        <f>+D37-D38</f>
        <v>698.26402857400171</v>
      </c>
      <c r="E40" s="6">
        <f>+E37-E38</f>
        <v>-137.2797398620005</v>
      </c>
      <c r="F40" s="3"/>
      <c r="G40" s="3"/>
    </row>
    <row r="41" spans="2:7" x14ac:dyDescent="0.25">
      <c r="B41" s="8" t="s">
        <v>9</v>
      </c>
      <c r="C41" s="7">
        <f>+C37/C38</f>
        <v>0.97125984676310662</v>
      </c>
      <c r="D41" s="7">
        <f>+D37/D38</f>
        <v>1.0604570310294383</v>
      </c>
      <c r="E41" s="7">
        <f>+E37/E38</f>
        <v>0.98865236216042207</v>
      </c>
      <c r="F41" s="3"/>
      <c r="G41" s="3"/>
    </row>
    <row r="42" spans="2:7" x14ac:dyDescent="0.25">
      <c r="B42" s="3"/>
      <c r="C42" s="3"/>
      <c r="D42" s="3"/>
      <c r="E42" s="3"/>
      <c r="F42" s="3"/>
      <c r="G42" s="3"/>
    </row>
    <row r="43" spans="2:7" x14ac:dyDescent="0.25">
      <c r="B43" s="5" t="s">
        <v>13</v>
      </c>
      <c r="C43" s="3"/>
      <c r="D43" s="3"/>
      <c r="E43" s="3"/>
      <c r="F43" s="3"/>
      <c r="G43" s="3"/>
    </row>
    <row r="44" spans="2:7" x14ac:dyDescent="0.25">
      <c r="B44" s="8" t="s">
        <v>6</v>
      </c>
      <c r="C44" s="6">
        <v>3012.962537932</v>
      </c>
      <c r="D44" s="6">
        <v>2226.1240706210001</v>
      </c>
      <c r="E44" s="6">
        <v>2686.5108041640001</v>
      </c>
      <c r="F44" s="7">
        <f>+(D44-C44)/C44</f>
        <v>-0.26115109544344367</v>
      </c>
      <c r="G44" s="7">
        <f>+(E44-D44)/D44</f>
        <v>0.20681090493512808</v>
      </c>
    </row>
    <row r="45" spans="2:7" x14ac:dyDescent="0.25">
      <c r="B45" s="8" t="s">
        <v>7</v>
      </c>
      <c r="C45" s="6">
        <v>9037.9226661760003</v>
      </c>
      <c r="D45" s="6">
        <v>8739.0495500460001</v>
      </c>
      <c r="E45" s="6">
        <v>10191.859091486</v>
      </c>
      <c r="F45" s="7">
        <f>+(D45-C45)/C45</f>
        <v>-3.3068784406456449E-2</v>
      </c>
      <c r="G45" s="7">
        <f>+(E45-D45)/D45</f>
        <v>0.16624342648707746</v>
      </c>
    </row>
    <row r="46" spans="2:7" x14ac:dyDescent="0.25">
      <c r="B46" s="55"/>
      <c r="C46" s="3"/>
      <c r="D46" s="3"/>
      <c r="E46" s="3"/>
      <c r="F46" s="3"/>
      <c r="G46" s="3"/>
    </row>
    <row r="47" spans="2:7" x14ac:dyDescent="0.25">
      <c r="B47" s="8" t="s">
        <v>8</v>
      </c>
      <c r="C47" s="6">
        <f>+C44-C45</f>
        <v>-6024.9601282439999</v>
      </c>
      <c r="D47" s="6">
        <f>+D44-D45</f>
        <v>-6512.925479425</v>
      </c>
      <c r="E47" s="6">
        <f>+E44-E45</f>
        <v>-7505.348287322</v>
      </c>
      <c r="F47" s="3"/>
      <c r="G47" s="3"/>
    </row>
    <row r="48" spans="2:7" x14ac:dyDescent="0.25">
      <c r="B48" s="8" t="s">
        <v>9</v>
      </c>
      <c r="C48" s="7">
        <f>+C44/C45</f>
        <v>0.3333689221758746</v>
      </c>
      <c r="D48" s="7">
        <f>+D44/D45</f>
        <v>0.25473297271890194</v>
      </c>
      <c r="E48" s="7">
        <f>+E44/E45</f>
        <v>0.26359379383573284</v>
      </c>
      <c r="F48" s="3"/>
      <c r="G48" s="3"/>
    </row>
    <row r="49" spans="2:7" ht="15.75" thickBot="1" x14ac:dyDescent="0.3">
      <c r="C49" s="3"/>
      <c r="D49" s="3"/>
      <c r="E49" s="3"/>
      <c r="F49" s="3"/>
      <c r="G49" s="3"/>
    </row>
    <row r="50" spans="2:7" x14ac:dyDescent="0.25">
      <c r="B50" s="56" t="s">
        <v>14</v>
      </c>
      <c r="C50" s="9">
        <f t="shared" ref="C50:E51" si="0">SUM(C16+C23+C30+C37+C44)</f>
        <v>36910.080979109996</v>
      </c>
      <c r="D50" s="9">
        <f t="shared" si="0"/>
        <v>40639.353308374004</v>
      </c>
      <c r="E50" s="9">
        <f t="shared" si="0"/>
        <v>41512.124676287996</v>
      </c>
      <c r="F50" s="110">
        <f t="shared" ref="F50:G53" si="1">+(D50-C50)/C50</f>
        <v>0.10103668781909919</v>
      </c>
      <c r="G50" s="110">
        <f t="shared" si="1"/>
        <v>2.1476015164201744E-2</v>
      </c>
    </row>
    <row r="51" spans="2:7" x14ac:dyDescent="0.25">
      <c r="B51" s="5" t="s">
        <v>15</v>
      </c>
      <c r="C51" s="10">
        <f t="shared" si="0"/>
        <v>53823.825403158</v>
      </c>
      <c r="D51" s="10">
        <f t="shared" si="0"/>
        <v>52831.010156287004</v>
      </c>
      <c r="E51" s="10">
        <f t="shared" si="0"/>
        <v>53436.233167158993</v>
      </c>
      <c r="F51" s="111">
        <f t="shared" si="1"/>
        <v>-1.8445646318047557E-2</v>
      </c>
      <c r="G51" s="111">
        <f t="shared" si="1"/>
        <v>1.1455828860390734E-2</v>
      </c>
    </row>
    <row r="52" spans="2:7" x14ac:dyDescent="0.25">
      <c r="B52" s="3"/>
      <c r="C52" s="3"/>
      <c r="D52" s="3"/>
      <c r="E52" s="3"/>
      <c r="F52" s="5"/>
      <c r="G52" s="5"/>
    </row>
    <row r="53" spans="2:7" x14ac:dyDescent="0.25">
      <c r="B53" s="5" t="s">
        <v>16</v>
      </c>
      <c r="C53" s="10">
        <f>+C50-C51</f>
        <v>-16913.744424048004</v>
      </c>
      <c r="D53" s="10">
        <f>+D50-D51</f>
        <v>-12191.656847913</v>
      </c>
      <c r="E53" s="10">
        <f>+E50-E51</f>
        <v>-11924.108490870996</v>
      </c>
      <c r="F53" s="111">
        <f t="shared" si="1"/>
        <v>-0.27918640945177864</v>
      </c>
      <c r="G53" s="111">
        <f t="shared" si="1"/>
        <v>-2.1945200753235063E-2</v>
      </c>
    </row>
    <row r="54" spans="2:7" ht="15.75" thickBot="1" x14ac:dyDescent="0.3">
      <c r="B54" s="11" t="s">
        <v>17</v>
      </c>
      <c r="C54" s="12">
        <f>+C50/C51</f>
        <v>0.68575729619070103</v>
      </c>
      <c r="D54" s="12">
        <f>+D50/D51</f>
        <v>0.76923294080792493</v>
      </c>
      <c r="E54" s="12">
        <f>+E50/E51</f>
        <v>0.77685349838245421</v>
      </c>
      <c r="F54" s="74" t="s">
        <v>27</v>
      </c>
      <c r="G54" s="74" t="s">
        <v>27</v>
      </c>
    </row>
  </sheetData>
  <mergeCells count="1">
    <mergeCell ref="B9:G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70"/>
  <sheetViews>
    <sheetView workbookViewId="0">
      <selection activeCell="B8" sqref="B8:L8"/>
    </sheetView>
  </sheetViews>
  <sheetFormatPr baseColWidth="10" defaultRowHeight="15" x14ac:dyDescent="0.25"/>
  <cols>
    <col min="1" max="1" width="2.140625" customWidth="1"/>
    <col min="2" max="2" width="31.140625" customWidth="1"/>
    <col min="3" max="6" width="9.7109375" customWidth="1"/>
    <col min="8" max="12" width="10.28515625" customWidth="1"/>
  </cols>
  <sheetData>
    <row r="1" spans="2:13" x14ac:dyDescent="0.25"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</row>
    <row r="2" spans="2:13" x14ac:dyDescent="0.25">
      <c r="B2" s="118"/>
      <c r="C2" s="118"/>
      <c r="D2" s="118"/>
      <c r="E2" s="118"/>
      <c r="F2" s="118"/>
      <c r="G2" s="118"/>
      <c r="H2" s="119"/>
      <c r="I2" s="118"/>
      <c r="J2" s="118"/>
      <c r="K2" s="118"/>
      <c r="L2" s="118"/>
      <c r="M2" s="118"/>
    </row>
    <row r="3" spans="2:13" x14ac:dyDescent="0.25">
      <c r="B3" s="118"/>
      <c r="C3" s="118"/>
      <c r="D3" s="118"/>
      <c r="E3" s="118"/>
      <c r="F3" s="118"/>
      <c r="G3" s="118"/>
      <c r="H3" s="119"/>
      <c r="I3" s="118"/>
      <c r="J3" s="118"/>
      <c r="K3" s="118"/>
      <c r="L3" s="118"/>
      <c r="M3" s="118"/>
    </row>
    <row r="4" spans="2:13" x14ac:dyDescent="0.25"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</row>
    <row r="5" spans="2:13" x14ac:dyDescent="0.25"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</row>
    <row r="6" spans="2:13" ht="17.25" customHeight="1" x14ac:dyDescent="0.25">
      <c r="B6" s="49"/>
      <c r="C6" s="49"/>
      <c r="D6" s="118"/>
      <c r="E6" s="118"/>
      <c r="F6" s="118"/>
      <c r="G6" s="118"/>
      <c r="H6" s="118"/>
      <c r="I6" s="118"/>
      <c r="J6" s="118"/>
      <c r="K6" s="118"/>
      <c r="L6" s="118"/>
      <c r="M6" s="118"/>
    </row>
    <row r="7" spans="2:13" ht="17.25" customHeight="1" x14ac:dyDescent="0.25">
      <c r="B7" s="49"/>
      <c r="C7" s="49"/>
      <c r="D7" s="49"/>
      <c r="E7" s="49"/>
      <c r="F7" s="49"/>
      <c r="G7" s="118"/>
      <c r="H7" s="37"/>
      <c r="I7" s="49"/>
      <c r="J7" s="49"/>
      <c r="K7" s="49"/>
      <c r="L7" s="49"/>
      <c r="M7" s="118"/>
    </row>
    <row r="8" spans="2:13" ht="13.5" customHeight="1" x14ac:dyDescent="0.25">
      <c r="B8" s="149" t="s">
        <v>35</v>
      </c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18"/>
    </row>
    <row r="9" spans="2:13" x14ac:dyDescent="0.25">
      <c r="B9" s="118"/>
      <c r="C9" s="118"/>
      <c r="D9" s="120"/>
      <c r="E9" s="120"/>
      <c r="F9" s="120"/>
      <c r="G9" s="118"/>
      <c r="H9" s="119"/>
      <c r="I9" s="120"/>
      <c r="J9" s="120"/>
      <c r="K9" s="120"/>
      <c r="L9" s="120"/>
      <c r="M9" s="118"/>
    </row>
    <row r="10" spans="2:13" ht="17.25" customHeight="1" x14ac:dyDescent="0.25">
      <c r="B10" s="148" t="s">
        <v>63</v>
      </c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18"/>
    </row>
    <row r="11" spans="2:13" ht="11.25" customHeight="1" thickBot="1" x14ac:dyDescent="0.3">
      <c r="B11" s="49"/>
      <c r="C11" s="49"/>
      <c r="D11" s="49"/>
      <c r="E11" s="49"/>
      <c r="F11" s="49"/>
      <c r="G11" s="49"/>
      <c r="H11" s="37"/>
      <c r="I11" s="49"/>
      <c r="J11" s="49"/>
      <c r="K11" s="49"/>
      <c r="L11" s="49"/>
      <c r="M11" s="118"/>
    </row>
    <row r="12" spans="2:13" ht="15.75" thickBot="1" x14ac:dyDescent="0.3">
      <c r="B12" s="24" t="s">
        <v>18</v>
      </c>
      <c r="C12" s="84" t="s">
        <v>19</v>
      </c>
      <c r="D12" s="84"/>
      <c r="E12" s="84"/>
      <c r="F12" s="84"/>
      <c r="G12" s="121"/>
      <c r="H12" s="84" t="s">
        <v>20</v>
      </c>
      <c r="I12" s="84"/>
      <c r="J12" s="84"/>
      <c r="K12" s="84"/>
      <c r="L12" s="122"/>
      <c r="M12" s="118"/>
    </row>
    <row r="13" spans="2:13" x14ac:dyDescent="0.25">
      <c r="B13" s="123"/>
      <c r="C13" s="85" t="s">
        <v>21</v>
      </c>
      <c r="D13" s="85"/>
      <c r="E13" s="120"/>
      <c r="F13" s="86" t="s">
        <v>36</v>
      </c>
      <c r="G13" s="86"/>
      <c r="H13" s="85" t="s">
        <v>21</v>
      </c>
      <c r="I13" s="85"/>
      <c r="J13" s="120"/>
      <c r="K13" s="86" t="s">
        <v>36</v>
      </c>
      <c r="L13" s="86"/>
      <c r="M13" s="118"/>
    </row>
    <row r="14" spans="2:13" ht="15.75" thickBot="1" x14ac:dyDescent="0.3">
      <c r="B14" s="124"/>
      <c r="C14" s="25" t="s">
        <v>59</v>
      </c>
      <c r="D14" s="25" t="s">
        <v>60</v>
      </c>
      <c r="E14" s="25" t="s">
        <v>61</v>
      </c>
      <c r="F14" s="87" t="s">
        <v>3</v>
      </c>
      <c r="G14" s="87" t="s">
        <v>4</v>
      </c>
      <c r="H14" s="25" t="s">
        <v>59</v>
      </c>
      <c r="I14" s="25" t="s">
        <v>60</v>
      </c>
      <c r="J14" s="25" t="s">
        <v>61</v>
      </c>
      <c r="K14" s="87" t="s">
        <v>3</v>
      </c>
      <c r="L14" s="87" t="s">
        <v>4</v>
      </c>
      <c r="M14" s="118"/>
    </row>
    <row r="15" spans="2:13" x14ac:dyDescent="0.25">
      <c r="B15" s="123"/>
      <c r="C15" s="26"/>
      <c r="D15" s="26"/>
      <c r="E15" s="26"/>
      <c r="F15" s="26"/>
      <c r="G15" s="50"/>
      <c r="H15" s="26"/>
      <c r="I15" s="26"/>
      <c r="J15" s="26"/>
      <c r="K15" s="26"/>
      <c r="L15" s="50"/>
      <c r="M15" s="118"/>
    </row>
    <row r="16" spans="2:13" x14ac:dyDescent="0.25">
      <c r="B16" s="19" t="s">
        <v>37</v>
      </c>
      <c r="C16" s="57">
        <f>SUM(C17:C18)</f>
        <v>4277.5630147439997</v>
      </c>
      <c r="D16" s="57">
        <f>SUM(D17:D18)</f>
        <v>4950.2656668279997</v>
      </c>
      <c r="E16" s="57">
        <f>SUM(E17:E18)</f>
        <v>6582.913864272</v>
      </c>
      <c r="F16" s="58">
        <f t="shared" ref="F16:G18" si="0">(D16-C16)/C16</f>
        <v>0.1572630607112773</v>
      </c>
      <c r="G16" s="59">
        <f>(E16-D16)/D16</f>
        <v>0.32981021773931546</v>
      </c>
      <c r="H16" s="57">
        <f>SUM(H17:H18)</f>
        <v>7148.0338307930006</v>
      </c>
      <c r="I16" s="57">
        <f>SUM(I17:I18)</f>
        <v>6951.5434226589996</v>
      </c>
      <c r="J16" s="57">
        <f>SUM(J17:J18)</f>
        <v>6249.7398970599997</v>
      </c>
      <c r="K16" s="58">
        <f t="shared" ref="K16:L18" si="1">(I16-H16)/H16</f>
        <v>-2.7488735054322259E-2</v>
      </c>
      <c r="L16" s="59">
        <f t="shared" si="1"/>
        <v>-0.10095650461039003</v>
      </c>
      <c r="M16" s="118"/>
    </row>
    <row r="17" spans="2:13" x14ac:dyDescent="0.25">
      <c r="B17" s="20" t="s">
        <v>24</v>
      </c>
      <c r="C17" s="60">
        <v>3472.1195439789999</v>
      </c>
      <c r="D17" s="60">
        <v>4149.999978371</v>
      </c>
      <c r="E17" s="60">
        <v>5852.5194304939996</v>
      </c>
      <c r="F17" s="125">
        <f t="shared" si="0"/>
        <v>0.19523533847430805</v>
      </c>
      <c r="G17" s="126">
        <f>(E17-D17)/D17</f>
        <v>0.41024565325209705</v>
      </c>
      <c r="H17" s="60">
        <v>6611.4495415640004</v>
      </c>
      <c r="I17" s="60">
        <v>6505.9549277189999</v>
      </c>
      <c r="J17" s="60">
        <v>5885.8542621489996</v>
      </c>
      <c r="K17" s="125">
        <f t="shared" si="1"/>
        <v>-1.5956351656590685E-2</v>
      </c>
      <c r="L17" s="126">
        <f t="shared" si="1"/>
        <v>-9.5312782283201086E-2</v>
      </c>
      <c r="M17" s="118"/>
    </row>
    <row r="18" spans="2:13" x14ac:dyDescent="0.25">
      <c r="B18" s="20" t="s">
        <v>25</v>
      </c>
      <c r="C18" s="60">
        <v>805.44347076500003</v>
      </c>
      <c r="D18" s="60">
        <v>800.26568845700001</v>
      </c>
      <c r="E18" s="60">
        <v>730.39443377800001</v>
      </c>
      <c r="F18" s="125">
        <f t="shared" si="0"/>
        <v>-6.4284862885314927E-3</v>
      </c>
      <c r="G18" s="126">
        <f t="shared" si="0"/>
        <v>-8.731007175094492E-2</v>
      </c>
      <c r="H18" s="60">
        <v>536.58428922899998</v>
      </c>
      <c r="I18" s="60">
        <v>445.58849493999998</v>
      </c>
      <c r="J18" s="60">
        <v>363.88563491100001</v>
      </c>
      <c r="K18" s="125">
        <f t="shared" si="1"/>
        <v>-0.16958341143336272</v>
      </c>
      <c r="L18" s="126">
        <f t="shared" si="1"/>
        <v>-0.18335944701624654</v>
      </c>
      <c r="M18" s="118"/>
    </row>
    <row r="19" spans="2:13" x14ac:dyDescent="0.25">
      <c r="B19" s="20"/>
      <c r="C19" s="127"/>
      <c r="D19" s="127"/>
      <c r="E19" s="127"/>
      <c r="F19" s="125"/>
      <c r="G19" s="126"/>
      <c r="H19" s="127"/>
      <c r="I19" s="127"/>
      <c r="J19" s="127"/>
      <c r="K19" s="125"/>
      <c r="L19" s="126"/>
      <c r="M19" s="118"/>
    </row>
    <row r="20" spans="2:13" x14ac:dyDescent="0.25">
      <c r="B20" s="19" t="s">
        <v>38</v>
      </c>
      <c r="C20" s="57">
        <f>SUM(C21:C22)</f>
        <v>3012.962537932</v>
      </c>
      <c r="D20" s="57">
        <f>SUM(D21:D22)</f>
        <v>2226.1240706210001</v>
      </c>
      <c r="E20" s="57">
        <f>SUM(E21:E22)</f>
        <v>2686.5108041640001</v>
      </c>
      <c r="F20" s="58">
        <f>(D20-C20)/C20</f>
        <v>-0.26115109544344367</v>
      </c>
      <c r="G20" s="59">
        <f>(E20-D20)/D20</f>
        <v>0.20681090493512808</v>
      </c>
      <c r="H20" s="57">
        <f>SUM(H21:H22)</f>
        <v>9037.9226661760003</v>
      </c>
      <c r="I20" s="57">
        <f>SUM(I21:I22)</f>
        <v>8739.0495500460001</v>
      </c>
      <c r="J20" s="57">
        <f>SUM(J21:J22)</f>
        <v>10191.859091486</v>
      </c>
      <c r="K20" s="58">
        <f>(I20-H20)/H20</f>
        <v>-3.3068784406456449E-2</v>
      </c>
      <c r="L20" s="59">
        <f>(J20-I20)/I20</f>
        <v>0.16624342648707746</v>
      </c>
      <c r="M20" s="118"/>
    </row>
    <row r="21" spans="2:13" x14ac:dyDescent="0.25">
      <c r="B21" s="20" t="s">
        <v>24</v>
      </c>
      <c r="C21" s="60">
        <v>3012.962537932</v>
      </c>
      <c r="D21" s="60">
        <v>2226.1240706210001</v>
      </c>
      <c r="E21" s="60">
        <v>2686.5108041640001</v>
      </c>
      <c r="F21" s="125">
        <f>(D21-C21)/C21</f>
        <v>-0.26115109544344367</v>
      </c>
      <c r="G21" s="126">
        <f>(E21-D21)/D21</f>
        <v>0.20681090493512808</v>
      </c>
      <c r="H21" s="60">
        <v>9037.9226661760003</v>
      </c>
      <c r="I21" s="60">
        <v>8739.0495500460001</v>
      </c>
      <c r="J21" s="60">
        <v>10191.859091486</v>
      </c>
      <c r="K21" s="125">
        <f>(I21-H21)/H21</f>
        <v>-3.3068784406456449E-2</v>
      </c>
      <c r="L21" s="126">
        <f>(J21-I21)/I21</f>
        <v>0.16624342648707746</v>
      </c>
      <c r="M21" s="118"/>
    </row>
    <row r="22" spans="2:13" x14ac:dyDescent="0.25">
      <c r="B22" s="20" t="s">
        <v>25</v>
      </c>
      <c r="C22" s="127">
        <v>0</v>
      </c>
      <c r="D22" s="127">
        <v>0</v>
      </c>
      <c r="E22" s="127">
        <v>0</v>
      </c>
      <c r="F22" s="125"/>
      <c r="G22" s="126"/>
      <c r="H22" s="127">
        <f>0</f>
        <v>0</v>
      </c>
      <c r="I22" s="127">
        <f>0</f>
        <v>0</v>
      </c>
      <c r="J22" s="127">
        <f>0</f>
        <v>0</v>
      </c>
      <c r="K22" s="125"/>
      <c r="L22" s="126"/>
      <c r="M22" s="118"/>
    </row>
    <row r="23" spans="2:13" x14ac:dyDescent="0.25">
      <c r="B23" s="20"/>
      <c r="C23" s="127"/>
      <c r="D23" s="127"/>
      <c r="E23" s="127"/>
      <c r="F23" s="125"/>
      <c r="G23" s="126"/>
      <c r="H23" s="127"/>
      <c r="I23" s="127"/>
      <c r="J23" s="127"/>
      <c r="K23" s="125"/>
      <c r="L23" s="126"/>
      <c r="M23" s="118"/>
    </row>
    <row r="24" spans="2:13" x14ac:dyDescent="0.25">
      <c r="B24" s="19" t="s">
        <v>39</v>
      </c>
      <c r="C24" s="57">
        <f>SUM(C25:C26)</f>
        <v>2313.4333996629998</v>
      </c>
      <c r="D24" s="57">
        <f>SUM(D25:D26)</f>
        <v>1936.1186479769999</v>
      </c>
      <c r="E24" s="57">
        <f>SUM(E25:E26)</f>
        <v>1362.369332218</v>
      </c>
      <c r="F24" s="58">
        <f>(D24-C24)/C24</f>
        <v>-0.16309730452623522</v>
      </c>
      <c r="G24" s="59">
        <f>(E24-D24)/D24</f>
        <v>-0.29633995641666677</v>
      </c>
      <c r="H24" s="57">
        <f>SUM(H25:H26)</f>
        <v>1500.5199076280001</v>
      </c>
      <c r="I24" s="57">
        <f>SUM(I25:I26)</f>
        <v>1039.688175109</v>
      </c>
      <c r="J24" s="57">
        <f>SUM(J25:J26)</f>
        <v>741.98128452100002</v>
      </c>
      <c r="K24" s="58">
        <f>(I24-H24)/H24</f>
        <v>-0.30711470749326886</v>
      </c>
      <c r="L24" s="59">
        <f>(J24-I24)/I24</f>
        <v>-0.28634248009677388</v>
      </c>
      <c r="M24" s="118"/>
    </row>
    <row r="25" spans="2:13" x14ac:dyDescent="0.25">
      <c r="B25" s="20" t="s">
        <v>24</v>
      </c>
      <c r="C25" s="60">
        <v>2313.4333996629998</v>
      </c>
      <c r="D25" s="60">
        <v>1936.1186479769999</v>
      </c>
      <c r="E25" s="60">
        <v>1362.369332218</v>
      </c>
      <c r="F25" s="125">
        <f>(D25-C25)/C25</f>
        <v>-0.16309730452623522</v>
      </c>
      <c r="G25" s="126">
        <f>(E25-D25)/D25</f>
        <v>-0.29633995641666677</v>
      </c>
      <c r="H25" s="60">
        <v>1500.5199076280001</v>
      </c>
      <c r="I25" s="60">
        <v>1039.688175109</v>
      </c>
      <c r="J25" s="60">
        <v>741.98128452100002</v>
      </c>
      <c r="K25" s="125">
        <f>(I25-H25)/H25</f>
        <v>-0.30711470749326886</v>
      </c>
      <c r="L25" s="126">
        <f>(J25-I25)/I25</f>
        <v>-0.28634248009677388</v>
      </c>
      <c r="M25" s="118"/>
    </row>
    <row r="26" spans="2:13" x14ac:dyDescent="0.25">
      <c r="B26" s="20" t="s">
        <v>25</v>
      </c>
      <c r="C26" s="127">
        <f>0</f>
        <v>0</v>
      </c>
      <c r="D26" s="127">
        <f>0</f>
        <v>0</v>
      </c>
      <c r="E26" s="127">
        <f>0</f>
        <v>0</v>
      </c>
      <c r="F26" s="125"/>
      <c r="G26" s="126"/>
      <c r="H26" s="127">
        <f>0</f>
        <v>0</v>
      </c>
      <c r="I26" s="127">
        <f>0</f>
        <v>0</v>
      </c>
      <c r="J26" s="127">
        <f>0</f>
        <v>0</v>
      </c>
      <c r="K26" s="125"/>
      <c r="L26" s="126"/>
      <c r="M26" s="118"/>
    </row>
    <row r="27" spans="2:13" x14ac:dyDescent="0.25">
      <c r="B27" s="20"/>
      <c r="C27" s="127"/>
      <c r="D27" s="127"/>
      <c r="E27" s="127"/>
      <c r="F27" s="125"/>
      <c r="G27" s="126"/>
      <c r="H27" s="127"/>
      <c r="I27" s="127"/>
      <c r="J27" s="127"/>
      <c r="K27" s="125"/>
      <c r="L27" s="126"/>
      <c r="M27" s="118"/>
    </row>
    <row r="28" spans="2:13" x14ac:dyDescent="0.25">
      <c r="B28" s="19" t="s">
        <v>40</v>
      </c>
      <c r="C28" s="57">
        <f>SUM(C29:C30)</f>
        <v>7133.8549681119994</v>
      </c>
      <c r="D28" s="57">
        <f>SUM(D29:D30)</f>
        <v>7964.1704949840005</v>
      </c>
      <c r="E28" s="57">
        <f>SUM(E29:E30)</f>
        <v>7473.6242057989994</v>
      </c>
      <c r="F28" s="58">
        <f t="shared" ref="F28:G30" si="2">(D28-C28)/C28</f>
        <v>0.1163908616846674</v>
      </c>
      <c r="G28" s="59">
        <f t="shared" si="2"/>
        <v>-6.1594147123540027E-2</v>
      </c>
      <c r="H28" s="57">
        <f>SUM(H29:H30)</f>
        <v>5855.050781381</v>
      </c>
      <c r="I28" s="57">
        <f>SUM(I29:I30)</f>
        <v>5745.9212281299997</v>
      </c>
      <c r="J28" s="57">
        <f>SUM(J29:J30)</f>
        <v>5504.3082835709993</v>
      </c>
      <c r="K28" s="58">
        <f t="shared" ref="K28:L30" si="3">(I28-H28)/H28</f>
        <v>-1.8638532324609571E-2</v>
      </c>
      <c r="L28" s="59">
        <f t="shared" si="3"/>
        <v>-4.2049470392345238E-2</v>
      </c>
      <c r="M28" s="118"/>
    </row>
    <row r="29" spans="2:13" x14ac:dyDescent="0.25">
      <c r="B29" s="20" t="s">
        <v>24</v>
      </c>
      <c r="C29" s="72">
        <f t="shared" ref="C29:E30" si="4">C33+C37</f>
        <v>270.99202524000003</v>
      </c>
      <c r="D29" s="72">
        <f t="shared" si="4"/>
        <v>352.09500332699997</v>
      </c>
      <c r="E29" s="72">
        <f t="shared" si="4"/>
        <v>344.09154109600001</v>
      </c>
      <c r="F29" s="125">
        <f t="shared" si="2"/>
        <v>0.29928178888353746</v>
      </c>
      <c r="G29" s="126">
        <f>(E29-D29)/D29</f>
        <v>-2.2730973616137715E-2</v>
      </c>
      <c r="H29" s="72">
        <f t="shared" ref="H29:J30" si="5">H33+H37</f>
        <v>1142.22849247</v>
      </c>
      <c r="I29" s="72">
        <f t="shared" si="5"/>
        <v>1000.232802799</v>
      </c>
      <c r="J29" s="72">
        <f t="shared" si="5"/>
        <v>1043.3146345529999</v>
      </c>
      <c r="K29" s="125">
        <f t="shared" si="3"/>
        <v>-0.12431461008641358</v>
      </c>
      <c r="L29" s="126">
        <f t="shared" si="3"/>
        <v>4.3071804517350334E-2</v>
      </c>
      <c r="M29" s="118"/>
    </row>
    <row r="30" spans="2:13" x14ac:dyDescent="0.25">
      <c r="B30" s="20" t="s">
        <v>25</v>
      </c>
      <c r="C30" s="72">
        <f t="shared" si="4"/>
        <v>6862.8629428719996</v>
      </c>
      <c r="D30" s="72">
        <f t="shared" si="4"/>
        <v>7612.0754916570004</v>
      </c>
      <c r="E30" s="72">
        <f t="shared" si="4"/>
        <v>7129.5326647029997</v>
      </c>
      <c r="F30" s="125">
        <f t="shared" si="2"/>
        <v>0.10916909677806667</v>
      </c>
      <c r="G30" s="126">
        <f>(E30-D30)/D30</f>
        <v>-6.3391755308112502E-2</v>
      </c>
      <c r="H30" s="72">
        <f t="shared" si="5"/>
        <v>4712.8222889110002</v>
      </c>
      <c r="I30" s="72">
        <f t="shared" si="5"/>
        <v>4745.688425331</v>
      </c>
      <c r="J30" s="72">
        <f t="shared" si="5"/>
        <v>4460.9936490179998</v>
      </c>
      <c r="K30" s="125">
        <f t="shared" si="3"/>
        <v>6.9737695175419358E-3</v>
      </c>
      <c r="L30" s="126">
        <f t="shared" si="3"/>
        <v>-5.9990195477939198E-2</v>
      </c>
      <c r="M30" s="118"/>
    </row>
    <row r="31" spans="2:13" x14ac:dyDescent="0.25">
      <c r="B31" s="20"/>
      <c r="C31" s="127"/>
      <c r="D31" s="127"/>
      <c r="E31" s="127"/>
      <c r="F31" s="125"/>
      <c r="G31" s="126"/>
      <c r="H31" s="127"/>
      <c r="I31" s="127"/>
      <c r="J31" s="127"/>
      <c r="K31" s="125"/>
      <c r="L31" s="126"/>
      <c r="M31" s="118"/>
    </row>
    <row r="32" spans="2:13" x14ac:dyDescent="0.25">
      <c r="B32" s="19" t="s">
        <v>41</v>
      </c>
      <c r="C32" s="57">
        <f>SUM(C33:C34)</f>
        <v>5884.2137021439994</v>
      </c>
      <c r="D32" s="57">
        <f>SUM(D33:D34)</f>
        <v>6480.6331988760003</v>
      </c>
      <c r="E32" s="57">
        <f>SUM(E33:E34)</f>
        <v>6045.6604496990003</v>
      </c>
      <c r="F32" s="58">
        <f t="shared" ref="F32:G34" si="6">(D32-C32)/C32</f>
        <v>0.10135925153681735</v>
      </c>
      <c r="G32" s="59">
        <f t="shared" si="6"/>
        <v>-6.7118865676959086E-2</v>
      </c>
      <c r="H32" s="57">
        <f>SUM(H33:H34)</f>
        <v>4952.8203708870005</v>
      </c>
      <c r="I32" s="57">
        <f>SUM(I33:I34)</f>
        <v>4811.1995595349999</v>
      </c>
      <c r="J32" s="57">
        <f>SUM(J33:J34)</f>
        <v>4626.387102058</v>
      </c>
      <c r="K32" s="58">
        <f t="shared" ref="K32:L34" si="7">(I32-H32)/H32</f>
        <v>-2.8593972877445126E-2</v>
      </c>
      <c r="L32" s="59">
        <f t="shared" si="7"/>
        <v>-3.8412968572615599E-2</v>
      </c>
      <c r="M32" s="118"/>
    </row>
    <row r="33" spans="2:13" x14ac:dyDescent="0.25">
      <c r="B33" s="20" t="s">
        <v>24</v>
      </c>
      <c r="C33" s="60">
        <v>238.37677626300001</v>
      </c>
      <c r="D33" s="60">
        <v>305.071495836</v>
      </c>
      <c r="E33" s="60">
        <v>306.00117775000001</v>
      </c>
      <c r="F33" s="125">
        <f t="shared" si="6"/>
        <v>0.27978698520285383</v>
      </c>
      <c r="G33" s="126">
        <f t="shared" si="6"/>
        <v>3.0474230686559824E-3</v>
      </c>
      <c r="H33" s="60">
        <v>918.55411547099993</v>
      </c>
      <c r="I33" s="60">
        <v>813.65085318699994</v>
      </c>
      <c r="J33" s="60">
        <v>883.43774145600003</v>
      </c>
      <c r="K33" s="125">
        <f t="shared" si="7"/>
        <v>-0.11420477086449017</v>
      </c>
      <c r="L33" s="126">
        <f t="shared" si="7"/>
        <v>8.577006709407467E-2</v>
      </c>
      <c r="M33" s="118"/>
    </row>
    <row r="34" spans="2:13" x14ac:dyDescent="0.25">
      <c r="B34" s="20" t="s">
        <v>25</v>
      </c>
      <c r="C34" s="60">
        <v>5645.8369258809998</v>
      </c>
      <c r="D34" s="60">
        <v>6175.5617030399999</v>
      </c>
      <c r="E34" s="60">
        <v>5739.659271949</v>
      </c>
      <c r="F34" s="125">
        <f t="shared" si="6"/>
        <v>9.3825731085270342E-2</v>
      </c>
      <c r="G34" s="126">
        <f t="shared" si="6"/>
        <v>-7.0585066112515943E-2</v>
      </c>
      <c r="H34" s="60">
        <v>4034.2662554160001</v>
      </c>
      <c r="I34" s="60">
        <v>3997.548706348</v>
      </c>
      <c r="J34" s="60">
        <v>3742.9493606020001</v>
      </c>
      <c r="K34" s="125">
        <f t="shared" si="7"/>
        <v>-9.1014193767471017E-3</v>
      </c>
      <c r="L34" s="126">
        <f t="shared" si="7"/>
        <v>-6.3688866465017174E-2</v>
      </c>
      <c r="M34" s="118"/>
    </row>
    <row r="35" spans="2:13" x14ac:dyDescent="0.25">
      <c r="B35" s="20"/>
      <c r="C35" s="127"/>
      <c r="D35" s="127"/>
      <c r="E35" s="127"/>
      <c r="F35" s="125"/>
      <c r="G35" s="126"/>
      <c r="H35" s="127"/>
      <c r="I35" s="127"/>
      <c r="J35" s="127"/>
      <c r="K35" s="125"/>
      <c r="L35" s="126"/>
      <c r="M35" s="118"/>
    </row>
    <row r="36" spans="2:13" x14ac:dyDescent="0.25">
      <c r="B36" s="19" t="s">
        <v>42</v>
      </c>
      <c r="C36" s="57">
        <f>SUM(C37:C38)</f>
        <v>1249.641265968</v>
      </c>
      <c r="D36" s="57">
        <f>SUM(D37:D38)</f>
        <v>1483.537296108</v>
      </c>
      <c r="E36" s="57">
        <f>SUM(E37:E38)</f>
        <v>1427.9637561</v>
      </c>
      <c r="F36" s="58">
        <f t="shared" ref="F36:G38" si="8">(D36-C36)/C36</f>
        <v>0.18717053966589278</v>
      </c>
      <c r="G36" s="59">
        <f t="shared" si="8"/>
        <v>-3.7460156986814513E-2</v>
      </c>
      <c r="H36" s="57">
        <f>SUM(H37:H38)</f>
        <v>902.2304104939999</v>
      </c>
      <c r="I36" s="57">
        <f>SUM(I37:I38)</f>
        <v>934.72166859499998</v>
      </c>
      <c r="J36" s="57">
        <f>SUM(J37:J38)</f>
        <v>877.92118151299996</v>
      </c>
      <c r="K36" s="58">
        <f t="shared" ref="K36:L38" si="9">(I36-H36)/H36</f>
        <v>3.6012151356337112E-2</v>
      </c>
      <c r="L36" s="59">
        <f t="shared" si="9"/>
        <v>-6.0767273286151627E-2</v>
      </c>
      <c r="M36" s="118"/>
    </row>
    <row r="37" spans="2:13" x14ac:dyDescent="0.25">
      <c r="B37" s="20" t="s">
        <v>24</v>
      </c>
      <c r="C37" s="60">
        <v>32.615248977</v>
      </c>
      <c r="D37" s="60">
        <v>47.023507491000004</v>
      </c>
      <c r="E37" s="60">
        <v>38.090363346000004</v>
      </c>
      <c r="F37" s="125">
        <f t="shared" si="8"/>
        <v>0.44176448029449616</v>
      </c>
      <c r="G37" s="126">
        <f t="shared" si="8"/>
        <v>-0.18997188048360167</v>
      </c>
      <c r="H37" s="60">
        <v>223.674376999</v>
      </c>
      <c r="I37" s="60">
        <v>186.58194961199999</v>
      </c>
      <c r="J37" s="60">
        <v>159.87689309699999</v>
      </c>
      <c r="K37" s="125">
        <f t="shared" si="9"/>
        <v>-0.16583225975483928</v>
      </c>
      <c r="L37" s="126">
        <f t="shared" si="9"/>
        <v>-0.1431277600568199</v>
      </c>
      <c r="M37" s="118"/>
    </row>
    <row r="38" spans="2:13" x14ac:dyDescent="0.25">
      <c r="B38" s="20" t="s">
        <v>25</v>
      </c>
      <c r="C38" s="60">
        <v>1217.026016991</v>
      </c>
      <c r="D38" s="60">
        <v>1436.513788617</v>
      </c>
      <c r="E38" s="60">
        <v>1389.873392754</v>
      </c>
      <c r="F38" s="125">
        <f t="shared" si="8"/>
        <v>0.18034764135007245</v>
      </c>
      <c r="G38" s="126">
        <f t="shared" si="8"/>
        <v>-3.2467767613914109E-2</v>
      </c>
      <c r="H38" s="60">
        <v>678.55603349499995</v>
      </c>
      <c r="I38" s="60">
        <v>748.13971898299997</v>
      </c>
      <c r="J38" s="60">
        <v>718.04428841599997</v>
      </c>
      <c r="K38" s="125">
        <f t="shared" si="9"/>
        <v>0.10254670514032464</v>
      </c>
      <c r="L38" s="126">
        <f t="shared" si="9"/>
        <v>-4.0227018835346524E-2</v>
      </c>
      <c r="M38" s="118"/>
    </row>
    <row r="39" spans="2:13" x14ac:dyDescent="0.25">
      <c r="B39" s="20"/>
      <c r="C39" s="127"/>
      <c r="D39" s="127"/>
      <c r="E39" s="127"/>
      <c r="F39" s="125"/>
      <c r="G39" s="126"/>
      <c r="H39" s="127"/>
      <c r="I39" s="127"/>
      <c r="J39" s="127"/>
      <c r="K39" s="125"/>
      <c r="L39" s="126"/>
      <c r="M39" s="118"/>
    </row>
    <row r="40" spans="2:13" x14ac:dyDescent="0.25">
      <c r="B40" s="19" t="s">
        <v>43</v>
      </c>
      <c r="C40" s="57">
        <f>C41+C42</f>
        <v>15746.503796952</v>
      </c>
      <c r="D40" s="57">
        <f>D41+D42</f>
        <v>18748.673615232998</v>
      </c>
      <c r="E40" s="57">
        <f>E41+E42</f>
        <v>18944.263964332</v>
      </c>
      <c r="F40" s="58">
        <f t="shared" ref="F40:G42" si="10">(D40-C40)/C40</f>
        <v>0.19065627881549924</v>
      </c>
      <c r="G40" s="59">
        <f t="shared" si="10"/>
        <v>1.0432223266188183E-2</v>
      </c>
      <c r="H40" s="57">
        <f>SUM(H41:H42)</f>
        <v>19928.892991770001</v>
      </c>
      <c r="I40" s="57">
        <f>SUM(I41:I42)</f>
        <v>20524.870741363</v>
      </c>
      <c r="J40" s="57">
        <f>SUM(J41:J42)</f>
        <v>20713.504851434001</v>
      </c>
      <c r="K40" s="58">
        <f t="shared" ref="K40:L42" si="11">(I40-H40)/H40</f>
        <v>2.9905210983827309E-2</v>
      </c>
      <c r="L40" s="59">
        <f t="shared" si="11"/>
        <v>9.1905139110500834E-3</v>
      </c>
      <c r="M40" s="118"/>
    </row>
    <row r="41" spans="2:13" x14ac:dyDescent="0.25">
      <c r="B41" s="20" t="s">
        <v>24</v>
      </c>
      <c r="C41" s="72">
        <f t="shared" ref="C41:E42" si="12">C45+C49</f>
        <v>1070.001504176</v>
      </c>
      <c r="D41" s="72">
        <f t="shared" si="12"/>
        <v>1306.6990487119999</v>
      </c>
      <c r="E41" s="72">
        <f t="shared" si="12"/>
        <v>1482.293015641</v>
      </c>
      <c r="F41" s="125">
        <f>(D41-C41)/C41</f>
        <v>0.22121234747074386</v>
      </c>
      <c r="G41" s="126">
        <f t="shared" si="10"/>
        <v>0.13437980773161295</v>
      </c>
      <c r="H41" s="72">
        <f t="shared" ref="H41:J42" si="13">H45+H49</f>
        <v>11088.014473790001</v>
      </c>
      <c r="I41" s="72">
        <f t="shared" si="13"/>
        <v>11492.297190780999</v>
      </c>
      <c r="J41" s="72">
        <f t="shared" si="13"/>
        <v>12151.195953551</v>
      </c>
      <c r="K41" s="125">
        <f t="shared" si="11"/>
        <v>3.6461236405007119E-2</v>
      </c>
      <c r="L41" s="126">
        <f t="shared" si="11"/>
        <v>5.733394741118969E-2</v>
      </c>
      <c r="M41" s="118"/>
    </row>
    <row r="42" spans="2:13" x14ac:dyDescent="0.25">
      <c r="B42" s="20" t="s">
        <v>25</v>
      </c>
      <c r="C42" s="72">
        <f t="shared" si="12"/>
        <v>14676.502292776</v>
      </c>
      <c r="D42" s="72">
        <f t="shared" si="12"/>
        <v>17441.974566520999</v>
      </c>
      <c r="E42" s="72">
        <f t="shared" si="12"/>
        <v>17461.970948691</v>
      </c>
      <c r="F42" s="125">
        <f t="shared" si="10"/>
        <v>0.18842856551088519</v>
      </c>
      <c r="G42" s="126">
        <f t="shared" si="10"/>
        <v>1.1464517445394255E-3</v>
      </c>
      <c r="H42" s="72">
        <f t="shared" si="13"/>
        <v>8840.8785179799997</v>
      </c>
      <c r="I42" s="72">
        <f t="shared" si="13"/>
        <v>9032.5735505820012</v>
      </c>
      <c r="J42" s="72">
        <f t="shared" si="13"/>
        <v>8562.3088978830001</v>
      </c>
      <c r="K42" s="125">
        <f t="shared" si="11"/>
        <v>2.1682803605110584E-2</v>
      </c>
      <c r="L42" s="126">
        <f t="shared" si="11"/>
        <v>-5.2063196614513065E-2</v>
      </c>
      <c r="M42" s="118"/>
    </row>
    <row r="43" spans="2:13" x14ac:dyDescent="0.25">
      <c r="B43" s="20"/>
      <c r="C43" s="127"/>
      <c r="D43" s="127"/>
      <c r="E43" s="127"/>
      <c r="F43" s="125"/>
      <c r="G43" s="126"/>
      <c r="H43" s="127"/>
      <c r="I43" s="127"/>
      <c r="J43" s="127"/>
      <c r="K43" s="125"/>
      <c r="L43" s="126"/>
      <c r="M43" s="118"/>
    </row>
    <row r="44" spans="2:13" x14ac:dyDescent="0.25">
      <c r="B44" s="19" t="s">
        <v>44</v>
      </c>
      <c r="C44" s="57">
        <f>SUM(C45:C46)</f>
        <v>6091.234400284</v>
      </c>
      <c r="D44" s="57">
        <f>SUM(D45:D46)</f>
        <v>7026.0677532019999</v>
      </c>
      <c r="E44" s="57">
        <f>SUM(E45:E46)</f>
        <v>7628.724123553</v>
      </c>
      <c r="F44" s="58">
        <f t="shared" ref="F44:G46" si="14">(D44-C44)/C44</f>
        <v>0.15347190593657239</v>
      </c>
      <c r="G44" s="59">
        <f t="shared" si="14"/>
        <v>8.5774346550579542E-2</v>
      </c>
      <c r="H44" s="57">
        <f>SUM(H45:H46)</f>
        <v>13006.993430820999</v>
      </c>
      <c r="I44" s="57">
        <f>SUM(I45:I46)</f>
        <v>13320.192962904999</v>
      </c>
      <c r="J44" s="57">
        <f>SUM(J45:J46)</f>
        <v>13768.972300509</v>
      </c>
      <c r="K44" s="58">
        <f t="shared" ref="K44:L46" si="15">(I44-H44)/H44</f>
        <v>2.4079318079907E-2</v>
      </c>
      <c r="L44" s="59">
        <f t="shared" si="15"/>
        <v>3.3691654381719005E-2</v>
      </c>
      <c r="M44" s="118"/>
    </row>
    <row r="45" spans="2:13" x14ac:dyDescent="0.25">
      <c r="B45" s="20" t="s">
        <v>24</v>
      </c>
      <c r="C45" s="60">
        <v>906.91472683099994</v>
      </c>
      <c r="D45" s="60">
        <v>1117.745533693</v>
      </c>
      <c r="E45" s="60">
        <v>1273.183324073</v>
      </c>
      <c r="F45" s="125">
        <f t="shared" si="14"/>
        <v>0.23247037524541989</v>
      </c>
      <c r="G45" s="126">
        <f t="shared" si="14"/>
        <v>0.13906366493493194</v>
      </c>
      <c r="H45" s="60">
        <v>8854.3840219720005</v>
      </c>
      <c r="I45" s="60">
        <v>9290.5204254019991</v>
      </c>
      <c r="J45" s="60">
        <v>9921.8717680789996</v>
      </c>
      <c r="K45" s="125">
        <f t="shared" si="15"/>
        <v>4.9256549337337717E-2</v>
      </c>
      <c r="L45" s="126">
        <f t="shared" si="15"/>
        <v>6.7956509836711546E-2</v>
      </c>
      <c r="M45" s="118"/>
    </row>
    <row r="46" spans="2:13" x14ac:dyDescent="0.25">
      <c r="B46" s="20" t="s">
        <v>25</v>
      </c>
      <c r="C46" s="60">
        <v>5184.3196734530002</v>
      </c>
      <c r="D46" s="60">
        <v>5908.3222195090002</v>
      </c>
      <c r="E46" s="60">
        <v>6355.5407994799998</v>
      </c>
      <c r="F46" s="125">
        <f t="shared" si="14"/>
        <v>0.13965237324452648</v>
      </c>
      <c r="G46" s="126">
        <f t="shared" si="14"/>
        <v>7.5692990895842652E-2</v>
      </c>
      <c r="H46" s="60">
        <v>4152.6094088489999</v>
      </c>
      <c r="I46" s="60">
        <v>4029.6725375030001</v>
      </c>
      <c r="J46" s="60">
        <v>3847.1005324299999</v>
      </c>
      <c r="K46" s="125">
        <f t="shared" si="15"/>
        <v>-2.9604727833065066E-2</v>
      </c>
      <c r="L46" s="126">
        <f t="shared" si="15"/>
        <v>-4.5306908532605349E-2</v>
      </c>
      <c r="M46" s="118"/>
    </row>
    <row r="47" spans="2:13" x14ac:dyDescent="0.25">
      <c r="B47" s="20"/>
      <c r="C47" s="127"/>
      <c r="D47" s="127"/>
      <c r="E47" s="127"/>
      <c r="F47" s="125"/>
      <c r="G47" s="126"/>
      <c r="H47" s="127"/>
      <c r="I47" s="127"/>
      <c r="J47" s="127"/>
      <c r="K47" s="125"/>
      <c r="L47" s="126"/>
      <c r="M47" s="118"/>
    </row>
    <row r="48" spans="2:13" x14ac:dyDescent="0.25">
      <c r="B48" s="19" t="s">
        <v>45</v>
      </c>
      <c r="C48" s="57">
        <f>SUM(C49:C50)</f>
        <v>9655.2693966680017</v>
      </c>
      <c r="D48" s="57">
        <f>SUM(D49:D50)</f>
        <v>11722.605862031</v>
      </c>
      <c r="E48" s="57">
        <f>SUM(E49:E50)</f>
        <v>11315.539840779002</v>
      </c>
      <c r="F48" s="58">
        <f t="shared" ref="F48:G50" si="16">(D48-C48)/C48</f>
        <v>0.21411484034577308</v>
      </c>
      <c r="G48" s="59">
        <f>(E48-D48)/D48</f>
        <v>-3.4724874830985034E-2</v>
      </c>
      <c r="H48" s="57">
        <f>SUM(H49:H50)</f>
        <v>6921.8995609489994</v>
      </c>
      <c r="I48" s="57">
        <f>SUM(I49:I50)</f>
        <v>7204.6777784580008</v>
      </c>
      <c r="J48" s="57">
        <f>SUM(J49:J50)</f>
        <v>6944.5325509249997</v>
      </c>
      <c r="K48" s="58">
        <f t="shared" ref="K48:L50" si="17">(I48-H48)/H48</f>
        <v>4.0852690077206537E-2</v>
      </c>
      <c r="L48" s="59">
        <f t="shared" si="17"/>
        <v>-3.6107822658056385E-2</v>
      </c>
      <c r="M48" s="118"/>
    </row>
    <row r="49" spans="2:13" x14ac:dyDescent="0.25">
      <c r="B49" s="20" t="s">
        <v>24</v>
      </c>
      <c r="C49" s="60">
        <v>163.086777345</v>
      </c>
      <c r="D49" s="60">
        <v>188.95351501900001</v>
      </c>
      <c r="E49" s="60">
        <v>209.10969156800002</v>
      </c>
      <c r="F49" s="125">
        <f t="shared" si="16"/>
        <v>0.1586072034477726</v>
      </c>
      <c r="G49" s="126">
        <f t="shared" si="16"/>
        <v>0.10667267315441699</v>
      </c>
      <c r="H49" s="60">
        <v>2233.630451818</v>
      </c>
      <c r="I49" s="60">
        <v>2201.7767653790002</v>
      </c>
      <c r="J49" s="60">
        <v>2229.324185472</v>
      </c>
      <c r="K49" s="125">
        <f t="shared" si="17"/>
        <v>-1.4260947424437837E-2</v>
      </c>
      <c r="L49" s="126">
        <f t="shared" si="17"/>
        <v>1.2511450082569093E-2</v>
      </c>
      <c r="M49" s="118"/>
    </row>
    <row r="50" spans="2:13" x14ac:dyDescent="0.25">
      <c r="B50" s="20" t="s">
        <v>25</v>
      </c>
      <c r="C50" s="60">
        <v>9492.1826193230008</v>
      </c>
      <c r="D50" s="60">
        <v>11533.652347011999</v>
      </c>
      <c r="E50" s="60">
        <v>11106.430149211001</v>
      </c>
      <c r="F50" s="125">
        <f t="shared" si="16"/>
        <v>0.21506852634010951</v>
      </c>
      <c r="G50" s="126">
        <f t="shared" si="16"/>
        <v>-3.7041362523093389E-2</v>
      </c>
      <c r="H50" s="60">
        <v>4688.2691091309998</v>
      </c>
      <c r="I50" s="60">
        <v>5002.9010130790002</v>
      </c>
      <c r="J50" s="60">
        <v>4715.2083654529997</v>
      </c>
      <c r="K50" s="125">
        <f t="shared" si="17"/>
        <v>6.7110461584898098E-2</v>
      </c>
      <c r="L50" s="126">
        <f t="shared" si="17"/>
        <v>-5.7505164878115807E-2</v>
      </c>
      <c r="M50" s="118"/>
    </row>
    <row r="51" spans="2:13" x14ac:dyDescent="0.25">
      <c r="B51" s="20"/>
      <c r="C51" s="118"/>
      <c r="D51" s="118"/>
      <c r="E51" s="118"/>
      <c r="F51" s="125"/>
      <c r="G51" s="126"/>
      <c r="H51" s="127"/>
      <c r="I51" s="127"/>
      <c r="J51" s="127"/>
      <c r="K51" s="125"/>
      <c r="L51" s="126"/>
      <c r="M51" s="118"/>
    </row>
    <row r="52" spans="2:13" x14ac:dyDescent="0.25">
      <c r="B52" s="19" t="s">
        <v>46</v>
      </c>
      <c r="C52" s="57">
        <f>SUM(C53:C54)</f>
        <v>4425.7632617070003</v>
      </c>
      <c r="D52" s="57">
        <f>SUM(D53:D54)</f>
        <v>4814.0008127310002</v>
      </c>
      <c r="E52" s="57">
        <f>SUM(E53:E54)</f>
        <v>4462.4425055029997</v>
      </c>
      <c r="F52" s="58">
        <f t="shared" ref="F52:G54" si="18">(D52-C52)/C52</f>
        <v>8.772216859928883E-2</v>
      </c>
      <c r="G52" s="59">
        <f t="shared" si="18"/>
        <v>-7.3028302425350078E-2</v>
      </c>
      <c r="H52" s="57">
        <f>SUM(H53:H54)</f>
        <v>10353.405225410001</v>
      </c>
      <c r="I52" s="57">
        <f>SUM(I53:I54)</f>
        <v>9829.9370389799988</v>
      </c>
      <c r="J52" s="57">
        <f>SUM(J53:J54)</f>
        <v>10034.839759087001</v>
      </c>
      <c r="K52" s="58">
        <f t="shared" ref="K52:L54" si="19">(I52-H52)/H52</f>
        <v>-5.0560001761089407E-2</v>
      </c>
      <c r="L52" s="59">
        <f t="shared" si="19"/>
        <v>2.0844764243603313E-2</v>
      </c>
      <c r="M52" s="118"/>
    </row>
    <row r="53" spans="2:13" x14ac:dyDescent="0.25">
      <c r="B53" s="20" t="s">
        <v>24</v>
      </c>
      <c r="C53" s="60">
        <v>1667.6974539180001</v>
      </c>
      <c r="D53" s="60">
        <v>1745.3947767690001</v>
      </c>
      <c r="E53" s="60">
        <v>1464.0230499070001</v>
      </c>
      <c r="F53" s="125">
        <f t="shared" si="18"/>
        <v>4.6589579343940417E-2</v>
      </c>
      <c r="G53" s="126">
        <f t="shared" si="18"/>
        <v>-0.16120807201157283</v>
      </c>
      <c r="H53" s="60">
        <v>7489.2518786840001</v>
      </c>
      <c r="I53" s="60">
        <v>6861.1177566389997</v>
      </c>
      <c r="J53" s="60">
        <v>7016.295557253</v>
      </c>
      <c r="K53" s="125">
        <f t="shared" si="19"/>
        <v>-8.3871410952648467E-2</v>
      </c>
      <c r="L53" s="126">
        <f t="shared" si="19"/>
        <v>2.2616985470602965E-2</v>
      </c>
      <c r="M53" s="118"/>
    </row>
    <row r="54" spans="2:13" x14ac:dyDescent="0.25">
      <c r="B54" s="20" t="s">
        <v>25</v>
      </c>
      <c r="C54" s="60">
        <v>2758.0658077890002</v>
      </c>
      <c r="D54" s="60">
        <v>3068.6060359620001</v>
      </c>
      <c r="E54" s="60">
        <v>2998.4194555959998</v>
      </c>
      <c r="F54" s="125">
        <f t="shared" si="18"/>
        <v>0.11259348029188034</v>
      </c>
      <c r="G54" s="126">
        <f t="shared" si="18"/>
        <v>-2.2872463764804191E-2</v>
      </c>
      <c r="H54" s="60">
        <v>2864.1533467260001</v>
      </c>
      <c r="I54" s="60">
        <v>2968.819282341</v>
      </c>
      <c r="J54" s="60">
        <v>3018.544201834</v>
      </c>
      <c r="K54" s="125">
        <f t="shared" si="19"/>
        <v>3.6543411942186327E-2</v>
      </c>
      <c r="L54" s="126">
        <f t="shared" si="19"/>
        <v>1.6749055689839927E-2</v>
      </c>
      <c r="M54" s="118"/>
    </row>
    <row r="55" spans="2:13" x14ac:dyDescent="0.25">
      <c r="B55" s="19"/>
      <c r="C55" s="57"/>
      <c r="D55" s="57"/>
      <c r="E55" s="57"/>
      <c r="F55" s="58"/>
      <c r="G55" s="59"/>
      <c r="H55" s="57"/>
      <c r="I55" s="57"/>
      <c r="J55" s="57"/>
      <c r="K55" s="58"/>
      <c r="L55" s="62"/>
      <c r="M55" s="118"/>
    </row>
    <row r="56" spans="2:13" x14ac:dyDescent="0.25">
      <c r="B56" s="19" t="s">
        <v>32</v>
      </c>
      <c r="C56" s="57">
        <f t="shared" ref="C56:E58" si="20">C52+C40+C28+C24+C20+C16</f>
        <v>36910.080979109996</v>
      </c>
      <c r="D56" s="57">
        <f t="shared" si="20"/>
        <v>40639.353308373989</v>
      </c>
      <c r="E56" s="57">
        <f t="shared" si="20"/>
        <v>41512.124676287996</v>
      </c>
      <c r="F56" s="58">
        <f t="shared" ref="F56:G58" si="21">(D56-C56)/C56</f>
        <v>0.10103668781909879</v>
      </c>
      <c r="G56" s="59">
        <f t="shared" si="21"/>
        <v>2.1476015164202111E-2</v>
      </c>
      <c r="H56" s="57">
        <f t="shared" ref="H56:J58" si="22">H52+H40+H28+H24+H20+H16</f>
        <v>53823.825403158007</v>
      </c>
      <c r="I56" s="57">
        <f t="shared" si="22"/>
        <v>52831.010156286997</v>
      </c>
      <c r="J56" s="57">
        <f t="shared" si="22"/>
        <v>53436.233167159</v>
      </c>
      <c r="K56" s="58">
        <f t="shared" ref="K56:L58" si="23">(I56-H56)/H56</f>
        <v>-1.8445646318047824E-2</v>
      </c>
      <c r="L56" s="59">
        <f t="shared" si="23"/>
        <v>1.1455828860391011E-2</v>
      </c>
      <c r="M56" s="118"/>
    </row>
    <row r="57" spans="2:13" x14ac:dyDescent="0.25">
      <c r="B57" s="20" t="s">
        <v>24</v>
      </c>
      <c r="C57" s="127">
        <f t="shared" si="20"/>
        <v>11807.206464907998</v>
      </c>
      <c r="D57" s="127">
        <f t="shared" si="20"/>
        <v>11716.431525776999</v>
      </c>
      <c r="E57" s="127">
        <f t="shared" si="20"/>
        <v>13191.807173519999</v>
      </c>
      <c r="F57" s="125">
        <f t="shared" si="21"/>
        <v>-7.6880961979270586E-3</v>
      </c>
      <c r="G57" s="126">
        <f t="shared" si="21"/>
        <v>0.12592363506730408</v>
      </c>
      <c r="H57" s="127">
        <f t="shared" si="22"/>
        <v>36869.386960312004</v>
      </c>
      <c r="I57" s="127">
        <f t="shared" si="22"/>
        <v>35638.340403093003</v>
      </c>
      <c r="J57" s="127">
        <f t="shared" si="22"/>
        <v>37030.500783513002</v>
      </c>
      <c r="K57" s="125">
        <f t="shared" si="23"/>
        <v>-3.3389395884020498E-2</v>
      </c>
      <c r="L57" s="126">
        <f t="shared" si="23"/>
        <v>3.9063558085863474E-2</v>
      </c>
      <c r="M57" s="118"/>
    </row>
    <row r="58" spans="2:13" x14ac:dyDescent="0.25">
      <c r="B58" s="20" t="s">
        <v>25</v>
      </c>
      <c r="C58" s="127">
        <f t="shared" si="20"/>
        <v>25102.874514201998</v>
      </c>
      <c r="D58" s="127">
        <f t="shared" si="20"/>
        <v>28922.921782596997</v>
      </c>
      <c r="E58" s="127">
        <f t="shared" si="20"/>
        <v>28320.317502768001</v>
      </c>
      <c r="F58" s="125">
        <f t="shared" si="21"/>
        <v>0.15217569072553028</v>
      </c>
      <c r="G58" s="126">
        <f t="shared" si="21"/>
        <v>-2.083483419685438E-2</v>
      </c>
      <c r="H58" s="127">
        <f t="shared" si="22"/>
        <v>16954.438442846</v>
      </c>
      <c r="I58" s="127">
        <f t="shared" si="22"/>
        <v>17192.669753194001</v>
      </c>
      <c r="J58" s="127">
        <f t="shared" si="22"/>
        <v>16405.732383645998</v>
      </c>
      <c r="K58" s="125">
        <f t="shared" si="23"/>
        <v>1.4051265168769051E-2</v>
      </c>
      <c r="L58" s="126">
        <f t="shared" si="23"/>
        <v>-4.5771679491593088E-2</v>
      </c>
      <c r="M58" s="118"/>
    </row>
    <row r="59" spans="2:13" ht="15.75" thickBot="1" x14ac:dyDescent="0.3">
      <c r="B59" s="128"/>
      <c r="C59" s="129"/>
      <c r="D59" s="129"/>
      <c r="E59" s="129"/>
      <c r="F59" s="129"/>
      <c r="G59" s="130"/>
      <c r="H59" s="129"/>
      <c r="I59" s="129"/>
      <c r="J59" s="129"/>
      <c r="K59" s="129"/>
      <c r="L59" s="130"/>
      <c r="M59" s="118"/>
    </row>
    <row r="60" spans="2:13" ht="15.75" thickBot="1" x14ac:dyDescent="0.3">
      <c r="B60" s="131"/>
      <c r="C60" s="129"/>
      <c r="D60" s="129"/>
      <c r="E60" s="129"/>
      <c r="F60" s="129"/>
      <c r="G60" s="98"/>
      <c r="H60" s="98"/>
      <c r="I60" s="98"/>
      <c r="J60" s="98"/>
      <c r="K60" s="98"/>
      <c r="L60" s="98"/>
      <c r="M60" s="118"/>
    </row>
    <row r="61" spans="2:13" ht="15.75" thickBot="1" x14ac:dyDescent="0.3">
      <c r="B61" s="131"/>
      <c r="C61" s="132"/>
      <c r="D61" s="133" t="s">
        <v>59</v>
      </c>
      <c r="E61" s="133" t="s">
        <v>60</v>
      </c>
      <c r="F61" s="133" t="s">
        <v>61</v>
      </c>
      <c r="G61" s="134"/>
      <c r="H61" s="118"/>
      <c r="I61" s="118"/>
      <c r="J61" s="118"/>
      <c r="K61" s="118"/>
      <c r="L61" s="118"/>
      <c r="M61" s="118"/>
    </row>
    <row r="62" spans="2:13" x14ac:dyDescent="0.25">
      <c r="B62" s="23" t="s">
        <v>33</v>
      </c>
      <c r="C62" s="135"/>
      <c r="D62" s="103">
        <f>C56-H56</f>
        <v>-16913.744424048011</v>
      </c>
      <c r="E62" s="103">
        <f>D56-I56</f>
        <v>-12191.656847913007</v>
      </c>
      <c r="F62" s="79">
        <f t="shared" ref="D62:F64" si="24">E56-J56</f>
        <v>-11924.108490871004</v>
      </c>
      <c r="G62" s="136"/>
      <c r="H62" s="118"/>
      <c r="I62" s="118"/>
      <c r="J62" s="118"/>
      <c r="K62" s="118"/>
      <c r="L62" s="137"/>
      <c r="M62" s="137"/>
    </row>
    <row r="63" spans="2:13" x14ac:dyDescent="0.25">
      <c r="B63" s="20" t="s">
        <v>24</v>
      </c>
      <c r="C63" s="136"/>
      <c r="D63" s="72">
        <f t="shared" si="24"/>
        <v>-25062.180495404005</v>
      </c>
      <c r="E63" s="72">
        <f t="shared" si="24"/>
        <v>-23921.908877316004</v>
      </c>
      <c r="F63" s="79">
        <f t="shared" si="24"/>
        <v>-23838.693609993003</v>
      </c>
      <c r="G63" s="136"/>
      <c r="H63" s="118"/>
      <c r="I63" s="118"/>
      <c r="J63" s="118"/>
      <c r="K63" s="118"/>
      <c r="L63" s="137"/>
      <c r="M63" s="137"/>
    </row>
    <row r="64" spans="2:13" x14ac:dyDescent="0.25">
      <c r="B64" s="20" t="s">
        <v>25</v>
      </c>
      <c r="C64" s="136"/>
      <c r="D64" s="72">
        <f t="shared" si="24"/>
        <v>8148.4360713559981</v>
      </c>
      <c r="E64" s="72">
        <f t="shared" si="24"/>
        <v>11730.252029402996</v>
      </c>
      <c r="F64" s="79">
        <f t="shared" si="24"/>
        <v>11914.585119122003</v>
      </c>
      <c r="G64" s="136"/>
      <c r="H64" s="118"/>
      <c r="I64" s="118"/>
      <c r="J64" s="118"/>
      <c r="K64" s="118"/>
      <c r="L64" s="137"/>
      <c r="M64" s="137"/>
    </row>
    <row r="65" spans="2:13" x14ac:dyDescent="0.25">
      <c r="B65" s="20"/>
      <c r="C65" s="136"/>
      <c r="D65" s="72"/>
      <c r="E65" s="72"/>
      <c r="F65" s="79"/>
      <c r="G65" s="136"/>
      <c r="H65" s="118"/>
      <c r="I65" s="118"/>
      <c r="J65" s="118"/>
      <c r="K65" s="118"/>
      <c r="L65" s="137"/>
      <c r="M65" s="137"/>
    </row>
    <row r="66" spans="2:13" x14ac:dyDescent="0.25">
      <c r="B66" s="19" t="s">
        <v>34</v>
      </c>
      <c r="C66" s="136"/>
      <c r="D66" s="80">
        <f t="shared" ref="D66:F68" si="25">C56/H56</f>
        <v>0.68575729619070092</v>
      </c>
      <c r="E66" s="80">
        <f t="shared" si="25"/>
        <v>0.76923294080792481</v>
      </c>
      <c r="F66" s="81">
        <f t="shared" si="25"/>
        <v>0.7768534983824541</v>
      </c>
      <c r="G66" s="136"/>
      <c r="H66" s="118"/>
      <c r="I66" s="118"/>
      <c r="J66" s="118"/>
      <c r="K66" s="118"/>
      <c r="L66" s="137"/>
      <c r="M66" s="137"/>
    </row>
    <row r="67" spans="2:13" x14ac:dyDescent="0.25">
      <c r="B67" s="20" t="s">
        <v>24</v>
      </c>
      <c r="C67" s="136"/>
      <c r="D67" s="80">
        <f t="shared" si="25"/>
        <v>0.32024417649303061</v>
      </c>
      <c r="E67" s="80">
        <f t="shared" si="25"/>
        <v>0.32875917882977923</v>
      </c>
      <c r="F67" s="81">
        <f t="shared" si="25"/>
        <v>0.35624166280228525</v>
      </c>
      <c r="G67" s="136"/>
      <c r="H67" s="118"/>
      <c r="I67" s="118"/>
      <c r="J67" s="118"/>
      <c r="K67" s="118"/>
      <c r="L67" s="137"/>
      <c r="M67" s="137"/>
    </row>
    <row r="68" spans="2:13" ht="15.75" thickBot="1" x14ac:dyDescent="0.3">
      <c r="B68" s="21" t="s">
        <v>25</v>
      </c>
      <c r="C68" s="138"/>
      <c r="D68" s="82">
        <f t="shared" si="25"/>
        <v>1.4806078419420767</v>
      </c>
      <c r="E68" s="82">
        <f t="shared" si="25"/>
        <v>1.68228217012217</v>
      </c>
      <c r="F68" s="83">
        <f t="shared" si="25"/>
        <v>1.726245244070848</v>
      </c>
      <c r="G68" s="136"/>
      <c r="H68" s="118"/>
      <c r="I68" s="118"/>
      <c r="J68" s="118"/>
      <c r="K68" s="118"/>
      <c r="L68" s="137"/>
      <c r="M68" s="137"/>
    </row>
    <row r="69" spans="2:13" x14ac:dyDescent="0.25">
      <c r="B69" s="118"/>
      <c r="C69" s="118"/>
      <c r="D69" s="118"/>
      <c r="E69" s="118"/>
      <c r="F69" s="118"/>
      <c r="G69" s="118"/>
      <c r="H69" s="118"/>
      <c r="I69" s="118"/>
      <c r="J69" s="118"/>
      <c r="K69" s="118"/>
      <c r="L69" s="118"/>
      <c r="M69" s="118"/>
    </row>
    <row r="70" spans="2:13" x14ac:dyDescent="0.25">
      <c r="B70" s="118"/>
      <c r="C70" s="118"/>
      <c r="D70" s="118"/>
      <c r="E70" s="118"/>
      <c r="F70" s="118"/>
      <c r="G70" s="118"/>
      <c r="H70" s="118"/>
      <c r="I70" s="118"/>
      <c r="J70" s="118"/>
      <c r="K70" s="118"/>
      <c r="L70" s="118"/>
      <c r="M70" s="118"/>
    </row>
  </sheetData>
  <mergeCells count="2">
    <mergeCell ref="B10:L10"/>
    <mergeCell ref="B8:L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53"/>
  <sheetViews>
    <sheetView workbookViewId="0">
      <selection activeCell="E5" sqref="E5"/>
    </sheetView>
  </sheetViews>
  <sheetFormatPr baseColWidth="10" defaultRowHeight="15" x14ac:dyDescent="0.25"/>
  <cols>
    <col min="1" max="1" width="4" customWidth="1"/>
    <col min="2" max="2" width="32.28515625" customWidth="1"/>
    <col min="3" max="11" width="10" customWidth="1"/>
    <col min="12" max="12" width="10.85546875" customWidth="1"/>
  </cols>
  <sheetData>
    <row r="1" spans="2:12" ht="7.15" customHeight="1" x14ac:dyDescent="0.25"/>
    <row r="2" spans="2:12" x14ac:dyDescent="0.25">
      <c r="B2" s="112"/>
    </row>
    <row r="3" spans="2:12" x14ac:dyDescent="0.25">
      <c r="B3" s="112"/>
      <c r="K3" s="88"/>
    </row>
    <row r="4" spans="2:12" x14ac:dyDescent="0.25">
      <c r="B4" s="112"/>
    </row>
    <row r="5" spans="2:12" x14ac:dyDescent="0.25">
      <c r="B5" s="112"/>
    </row>
    <row r="6" spans="2:12" x14ac:dyDescent="0.25">
      <c r="B6" s="112"/>
    </row>
    <row r="7" spans="2:12" ht="11.25" customHeight="1" x14ac:dyDescent="0.25">
      <c r="B7" s="112"/>
    </row>
    <row r="8" spans="2:12" ht="22.9" customHeight="1" x14ac:dyDescent="0.25">
      <c r="B8" s="150" t="s">
        <v>64</v>
      </c>
      <c r="C8" s="150"/>
      <c r="D8" s="150"/>
      <c r="E8" s="150"/>
      <c r="F8" s="150"/>
      <c r="G8" s="150"/>
      <c r="H8" s="150"/>
      <c r="I8" s="150"/>
      <c r="J8" s="150"/>
      <c r="K8" s="150"/>
      <c r="L8" s="150"/>
    </row>
    <row r="9" spans="2:12" ht="18.75" x14ac:dyDescent="0.3">
      <c r="B9" s="151" t="s">
        <v>58</v>
      </c>
      <c r="C9" s="151"/>
      <c r="D9" s="151"/>
      <c r="E9" s="151"/>
      <c r="F9" s="151"/>
      <c r="G9" s="151"/>
      <c r="H9" s="151"/>
      <c r="I9" s="151"/>
      <c r="J9" s="151"/>
      <c r="K9" s="151"/>
      <c r="L9" s="151"/>
    </row>
    <row r="10" spans="2:12" ht="16.5" thickBot="1" x14ac:dyDescent="0.3">
      <c r="B10" s="89"/>
      <c r="C10" s="90"/>
      <c r="D10" s="13"/>
      <c r="E10" s="91"/>
      <c r="F10" s="91"/>
      <c r="G10" s="31"/>
      <c r="H10" s="34"/>
      <c r="I10" s="13"/>
      <c r="J10" s="13"/>
      <c r="K10" s="13"/>
      <c r="L10" s="13"/>
    </row>
    <row r="11" spans="2:12" ht="15.75" thickBot="1" x14ac:dyDescent="0.3">
      <c r="B11" s="16" t="s">
        <v>18</v>
      </c>
      <c r="C11" s="92" t="s">
        <v>19</v>
      </c>
      <c r="D11" s="92"/>
      <c r="E11" s="92"/>
      <c r="F11" s="93"/>
      <c r="G11" s="94"/>
      <c r="H11" s="92" t="s">
        <v>20</v>
      </c>
      <c r="I11" s="92"/>
      <c r="J11" s="92"/>
      <c r="K11" s="93"/>
      <c r="L11" s="95"/>
    </row>
    <row r="12" spans="2:12" x14ac:dyDescent="0.25">
      <c r="B12" s="17"/>
      <c r="C12" s="152" t="s">
        <v>21</v>
      </c>
      <c r="D12" s="153"/>
      <c r="E12" s="153"/>
      <c r="F12" s="52" t="s">
        <v>22</v>
      </c>
      <c r="G12" s="139"/>
      <c r="H12" s="152" t="s">
        <v>21</v>
      </c>
      <c r="I12" s="153"/>
      <c r="J12" s="153"/>
      <c r="K12" s="52" t="s">
        <v>22</v>
      </c>
      <c r="L12" s="139"/>
    </row>
    <row r="13" spans="2:12" ht="15.75" thickBot="1" x14ac:dyDescent="0.3">
      <c r="B13" s="17"/>
      <c r="C13" s="140" t="s">
        <v>65</v>
      </c>
      <c r="D13" s="140" t="s">
        <v>66</v>
      </c>
      <c r="E13" s="140" t="s">
        <v>67</v>
      </c>
      <c r="F13" s="113" t="s">
        <v>68</v>
      </c>
      <c r="G13" s="113" t="s">
        <v>69</v>
      </c>
      <c r="H13" s="140" t="s">
        <v>65</v>
      </c>
      <c r="I13" s="140" t="s">
        <v>66</v>
      </c>
      <c r="J13" s="140" t="s">
        <v>67</v>
      </c>
      <c r="K13" s="113" t="s">
        <v>68</v>
      </c>
      <c r="L13" s="113" t="s">
        <v>69</v>
      </c>
    </row>
    <row r="14" spans="2:12" ht="11.25" customHeight="1" x14ac:dyDescent="0.25">
      <c r="B14" s="63"/>
      <c r="C14" s="114"/>
      <c r="D14" s="114"/>
      <c r="E14" s="114"/>
      <c r="F14" s="114"/>
      <c r="G14" s="115"/>
      <c r="H14" s="96"/>
      <c r="I14" s="96"/>
      <c r="J14" s="96"/>
      <c r="K14" s="114"/>
      <c r="L14" s="115"/>
    </row>
    <row r="15" spans="2:12" x14ac:dyDescent="0.25">
      <c r="B15" s="18"/>
      <c r="C15" s="26"/>
      <c r="D15" s="26"/>
      <c r="E15" s="26"/>
      <c r="F15" s="26"/>
      <c r="G15" s="50"/>
      <c r="H15" s="26"/>
      <c r="I15" s="26"/>
      <c r="J15" s="26"/>
      <c r="K15" s="26"/>
      <c r="L15" s="50"/>
    </row>
    <row r="16" spans="2:12" x14ac:dyDescent="0.25">
      <c r="B16" s="19" t="s">
        <v>23</v>
      </c>
      <c r="C16" s="64">
        <f>SUM(C17:C18)</f>
        <v>2445.5545726609998</v>
      </c>
      <c r="D16" s="64">
        <f>SUM(D17:D18)</f>
        <v>3231.6743406960004</v>
      </c>
      <c r="E16" s="64">
        <f>SUM(E17:E18)</f>
        <v>4829.6643481319998</v>
      </c>
      <c r="F16" s="65">
        <f t="shared" ref="F16:G18" si="0">(D16-C16)/C16</f>
        <v>0.32144846687253692</v>
      </c>
      <c r="G16" s="66">
        <f t="shared" si="0"/>
        <v>0.49447742531255262</v>
      </c>
      <c r="H16" s="64">
        <f>SUM(H17:H18)</f>
        <v>4341.2599286459999</v>
      </c>
      <c r="I16" s="64">
        <f>SUM(I17:I18)</f>
        <v>4086.861015081</v>
      </c>
      <c r="J16" s="64">
        <f>SUM(J17:J18)</f>
        <v>3153.4827530429998</v>
      </c>
      <c r="K16" s="65">
        <f t="shared" ref="K16:L18" si="1">(I16-H16)/H16</f>
        <v>-5.860024917797186E-2</v>
      </c>
      <c r="L16" s="66">
        <f t="shared" si="1"/>
        <v>-0.22838512457206744</v>
      </c>
    </row>
    <row r="17" spans="2:12" x14ac:dyDescent="0.25">
      <c r="B17" s="20" t="s">
        <v>24</v>
      </c>
      <c r="C17" s="61">
        <v>2425.611198477</v>
      </c>
      <c r="D17" s="61">
        <v>3200.8564500460002</v>
      </c>
      <c r="E17" s="61">
        <v>4790.5851005929999</v>
      </c>
      <c r="F17" s="67">
        <f t="shared" si="0"/>
        <v>0.31960820928587547</v>
      </c>
      <c r="G17" s="66">
        <f t="shared" si="0"/>
        <v>0.49665727762460365</v>
      </c>
      <c r="H17" s="61">
        <v>4042.5398145059999</v>
      </c>
      <c r="I17" s="61">
        <v>3913.1642911039999</v>
      </c>
      <c r="J17" s="61">
        <v>2989.8181403959998</v>
      </c>
      <c r="K17" s="67">
        <f>(I17-H17)/H17</f>
        <v>-3.2003524847858483E-2</v>
      </c>
      <c r="L17" s="68">
        <f t="shared" si="1"/>
        <v>-0.23595895342474912</v>
      </c>
    </row>
    <row r="18" spans="2:12" x14ac:dyDescent="0.25">
      <c r="B18" s="20" t="s">
        <v>25</v>
      </c>
      <c r="C18" s="61">
        <v>19.943374184</v>
      </c>
      <c r="D18" s="61">
        <v>30.817890649999999</v>
      </c>
      <c r="E18" s="61">
        <v>39.079247539000001</v>
      </c>
      <c r="F18" s="67">
        <f>(D18-C18)/C18</f>
        <v>0.54526964021586244</v>
      </c>
      <c r="G18" s="66">
        <f t="shared" si="0"/>
        <v>0.26807016037614506</v>
      </c>
      <c r="H18" s="61">
        <v>298.72011414000002</v>
      </c>
      <c r="I18" s="61">
        <v>173.696723977</v>
      </c>
      <c r="J18" s="61">
        <v>163.66461264700001</v>
      </c>
      <c r="K18" s="67">
        <f t="shared" si="1"/>
        <v>-0.41853020350817682</v>
      </c>
      <c r="L18" s="68">
        <f t="shared" si="1"/>
        <v>-5.7756479801705361E-2</v>
      </c>
    </row>
    <row r="19" spans="2:12" x14ac:dyDescent="0.25">
      <c r="B19" s="18"/>
      <c r="C19" s="64"/>
      <c r="D19" s="64"/>
      <c r="E19" s="64"/>
      <c r="F19" s="69"/>
      <c r="G19" s="70"/>
      <c r="H19" s="64"/>
      <c r="I19" s="64"/>
      <c r="J19" s="64"/>
      <c r="K19" s="69"/>
      <c r="L19" s="71"/>
    </row>
    <row r="20" spans="2:12" x14ac:dyDescent="0.25">
      <c r="B20" s="19" t="s">
        <v>26</v>
      </c>
      <c r="C20" s="64">
        <f>SUM(C21:C22)</f>
        <v>3012.962537932</v>
      </c>
      <c r="D20" s="64">
        <f>SUM(D21:D22)</f>
        <v>2226.1240706210001</v>
      </c>
      <c r="E20" s="64">
        <f>SUM(E21:E22)</f>
        <v>2686.5108041640001</v>
      </c>
      <c r="F20" s="65">
        <f>(D20-C20)/C20</f>
        <v>-0.26115109544344367</v>
      </c>
      <c r="G20" s="66">
        <f>(E20-D20)/D20</f>
        <v>0.20681090493512808</v>
      </c>
      <c r="H20" s="64">
        <f>SUM(H21:H22)</f>
        <v>9037.9226661760003</v>
      </c>
      <c r="I20" s="64">
        <f>SUM(I21:I22)</f>
        <v>8739.0495500460001</v>
      </c>
      <c r="J20" s="64">
        <f>SUM(J21:J22)</f>
        <v>10191.859091486</v>
      </c>
      <c r="K20" s="65">
        <f>(I20-H20)/H20</f>
        <v>-3.3068784406456449E-2</v>
      </c>
      <c r="L20" s="66">
        <f>(J20-I20)/I20</f>
        <v>0.16624342648707746</v>
      </c>
    </row>
    <row r="21" spans="2:12" x14ac:dyDescent="0.25">
      <c r="B21" s="20" t="s">
        <v>24</v>
      </c>
      <c r="C21" s="61">
        <v>3012.962537932</v>
      </c>
      <c r="D21" s="61">
        <v>2226.1240706210001</v>
      </c>
      <c r="E21" s="61">
        <v>2686.5108041640001</v>
      </c>
      <c r="F21" s="67">
        <f>(D21-C21)/C21</f>
        <v>-0.26115109544344367</v>
      </c>
      <c r="G21" s="68">
        <f>(E21-D21)/D21</f>
        <v>0.20681090493512808</v>
      </c>
      <c r="H21" s="61">
        <v>9037.9226661760003</v>
      </c>
      <c r="I21" s="61">
        <v>8739.0495500460001</v>
      </c>
      <c r="J21" s="61">
        <v>10191.859091486</v>
      </c>
      <c r="K21" s="67">
        <f>(I21-H21)/H21</f>
        <v>-3.3068784406456449E-2</v>
      </c>
      <c r="L21" s="68">
        <f>(J21-I21)/I21</f>
        <v>0.16624342648707746</v>
      </c>
    </row>
    <row r="22" spans="2:12" x14ac:dyDescent="0.25">
      <c r="B22" s="20" t="s">
        <v>25</v>
      </c>
      <c r="C22" s="72">
        <v>0</v>
      </c>
      <c r="D22" s="72">
        <v>0</v>
      </c>
      <c r="E22" s="72">
        <v>0</v>
      </c>
      <c r="F22" s="67" t="s">
        <v>27</v>
      </c>
      <c r="G22" s="68" t="s">
        <v>27</v>
      </c>
      <c r="H22" s="72">
        <f>0</f>
        <v>0</v>
      </c>
      <c r="I22" s="72">
        <f>0</f>
        <v>0</v>
      </c>
      <c r="J22" s="72">
        <f>0</f>
        <v>0</v>
      </c>
      <c r="K22" s="67" t="s">
        <v>27</v>
      </c>
      <c r="L22" s="68" t="s">
        <v>27</v>
      </c>
    </row>
    <row r="23" spans="2:12" x14ac:dyDescent="0.25">
      <c r="B23" s="18"/>
      <c r="C23" s="64"/>
      <c r="D23" s="64"/>
      <c r="E23" s="64"/>
      <c r="F23" s="69"/>
      <c r="G23" s="70"/>
      <c r="H23" s="64"/>
      <c r="I23" s="64"/>
      <c r="J23" s="64"/>
      <c r="K23" s="69"/>
      <c r="L23" s="71"/>
    </row>
    <row r="24" spans="2:12" x14ac:dyDescent="0.25">
      <c r="B24" s="19" t="s">
        <v>28</v>
      </c>
      <c r="C24" s="64">
        <f>SUM(C25:C26)</f>
        <v>2313.4333996629998</v>
      </c>
      <c r="D24" s="64">
        <f>SUM(D25:D26)</f>
        <v>1936.1186479769999</v>
      </c>
      <c r="E24" s="64">
        <f>SUM(E25:E26)</f>
        <v>1362.369332218</v>
      </c>
      <c r="F24" s="65">
        <f>(D24-C24)/C24</f>
        <v>-0.16309730452623522</v>
      </c>
      <c r="G24" s="66">
        <f>(E24-D24)/D24</f>
        <v>-0.29633995641666677</v>
      </c>
      <c r="H24" s="64">
        <f>SUM(H25:H26)</f>
        <v>1500.5199076280001</v>
      </c>
      <c r="I24" s="64">
        <f>SUM(I25:I26)</f>
        <v>1039.688175109</v>
      </c>
      <c r="J24" s="64">
        <f>SUM(J25:J26)</f>
        <v>741.98128452100002</v>
      </c>
      <c r="K24" s="65">
        <f>(I24-H24)/H24</f>
        <v>-0.30711470749326886</v>
      </c>
      <c r="L24" s="66">
        <f>(J24-I24)/I24</f>
        <v>-0.28634248009677388</v>
      </c>
    </row>
    <row r="25" spans="2:12" x14ac:dyDescent="0.25">
      <c r="B25" s="20" t="s">
        <v>24</v>
      </c>
      <c r="C25" s="61">
        <v>2313.4333996629998</v>
      </c>
      <c r="D25" s="61">
        <v>1936.1186479769999</v>
      </c>
      <c r="E25" s="61">
        <v>1362.369332218</v>
      </c>
      <c r="F25" s="67">
        <f>(D25-C25)/C25</f>
        <v>-0.16309730452623522</v>
      </c>
      <c r="G25" s="68">
        <f>(E25-D25)/D25</f>
        <v>-0.29633995641666677</v>
      </c>
      <c r="H25" s="61">
        <v>1500.5199076280001</v>
      </c>
      <c r="I25" s="61">
        <v>1039.688175109</v>
      </c>
      <c r="J25" s="61">
        <v>741.98128452100002</v>
      </c>
      <c r="K25" s="67">
        <f>(I25-H25)/H25</f>
        <v>-0.30711470749326886</v>
      </c>
      <c r="L25" s="68">
        <f>(J25-I25)/I25</f>
        <v>-0.28634248009677388</v>
      </c>
    </row>
    <row r="26" spans="2:12" x14ac:dyDescent="0.25">
      <c r="B26" s="20" t="s">
        <v>25</v>
      </c>
      <c r="C26" s="72">
        <v>0</v>
      </c>
      <c r="D26" s="72">
        <v>0</v>
      </c>
      <c r="E26" s="72">
        <v>0</v>
      </c>
      <c r="F26" s="67" t="s">
        <v>27</v>
      </c>
      <c r="G26" s="68"/>
      <c r="H26" s="72">
        <v>0</v>
      </c>
      <c r="I26" s="72">
        <v>0</v>
      </c>
      <c r="J26" s="72">
        <v>0</v>
      </c>
      <c r="K26" s="67" t="s">
        <v>27</v>
      </c>
      <c r="L26" s="68" t="s">
        <v>27</v>
      </c>
    </row>
    <row r="27" spans="2:12" x14ac:dyDescent="0.25">
      <c r="B27" s="18"/>
      <c r="C27" s="64"/>
      <c r="D27" s="64"/>
      <c r="E27" s="64"/>
      <c r="F27" s="69"/>
      <c r="G27" s="70"/>
      <c r="H27" s="64"/>
      <c r="I27" s="64"/>
      <c r="J27" s="64"/>
      <c r="K27" s="69"/>
      <c r="L27" s="71"/>
    </row>
    <row r="28" spans="2:12" x14ac:dyDescent="0.25">
      <c r="B28" s="19" t="s">
        <v>29</v>
      </c>
      <c r="C28" s="64">
        <f>SUM(C29:C30)</f>
        <v>11072.429189132999</v>
      </c>
      <c r="D28" s="64">
        <f>SUM(D29:D30)</f>
        <v>12921.598908039001</v>
      </c>
      <c r="E28" s="64">
        <f>SUM(E29:E30)</f>
        <v>12203.950892662</v>
      </c>
      <c r="F28" s="65">
        <f t="shared" ref="F28:G30" si="2">(D28-C28)/C28</f>
        <v>0.16700668726975135</v>
      </c>
      <c r="G28" s="66">
        <f t="shared" si="2"/>
        <v>-5.5538638870033769E-2</v>
      </c>
      <c r="H28" s="64">
        <f>SUM(H29:H30)</f>
        <v>22207.433958148002</v>
      </c>
      <c r="I28" s="64">
        <f>SUM(I29:I30)</f>
        <v>21401.832456880002</v>
      </c>
      <c r="J28" s="64">
        <f>SUM(J29:J30)</f>
        <v>20539.765498797999</v>
      </c>
      <c r="K28" s="65">
        <f t="shared" ref="K28:L30" si="3">(I28-H28)/H28</f>
        <v>-3.62762083537536E-2</v>
      </c>
      <c r="L28" s="66">
        <f t="shared" si="3"/>
        <v>-4.0280053580406205E-2</v>
      </c>
    </row>
    <row r="29" spans="2:12" x14ac:dyDescent="0.25">
      <c r="B29" s="20" t="s">
        <v>24</v>
      </c>
      <c r="C29" s="61">
        <v>1860.8675277479999</v>
      </c>
      <c r="D29" s="61">
        <v>1784.8268660680001</v>
      </c>
      <c r="E29" s="61">
        <v>1527.817433748</v>
      </c>
      <c r="F29" s="67">
        <f t="shared" si="2"/>
        <v>-4.0863017139120793E-2</v>
      </c>
      <c r="G29" s="68">
        <f t="shared" si="2"/>
        <v>-0.14399684205011754</v>
      </c>
      <c r="H29" s="61">
        <v>10024.653722567</v>
      </c>
      <c r="I29" s="61">
        <v>8842.3609202520001</v>
      </c>
      <c r="J29" s="61">
        <v>8848.4692802089994</v>
      </c>
      <c r="K29" s="67">
        <f t="shared" si="3"/>
        <v>-0.11793851788151857</v>
      </c>
      <c r="L29" s="68">
        <f t="shared" si="3"/>
        <v>6.9080645000692666E-4</v>
      </c>
    </row>
    <row r="30" spans="2:12" x14ac:dyDescent="0.25">
      <c r="B30" s="20" t="s">
        <v>25</v>
      </c>
      <c r="C30" s="61">
        <v>9211.5616613849998</v>
      </c>
      <c r="D30" s="61">
        <v>11136.772041971</v>
      </c>
      <c r="E30" s="61">
        <v>10676.133458914001</v>
      </c>
      <c r="F30" s="67">
        <f t="shared" si="2"/>
        <v>0.20899934792343741</v>
      </c>
      <c r="G30" s="68">
        <f t="shared" si="2"/>
        <v>-4.1361947727851255E-2</v>
      </c>
      <c r="H30" s="61">
        <v>12182.780235581</v>
      </c>
      <c r="I30" s="61">
        <v>12559.471536628</v>
      </c>
      <c r="J30" s="61">
        <v>11691.296218588999</v>
      </c>
      <c r="K30" s="67">
        <f t="shared" si="3"/>
        <v>3.09199783434356E-2</v>
      </c>
      <c r="L30" s="68">
        <f t="shared" si="3"/>
        <v>-6.9125147145489729E-2</v>
      </c>
    </row>
    <row r="31" spans="2:12" x14ac:dyDescent="0.25">
      <c r="B31" s="18"/>
      <c r="C31" s="64"/>
      <c r="D31" s="64"/>
      <c r="E31" s="64"/>
      <c r="F31" s="69"/>
      <c r="G31" s="70"/>
      <c r="H31" s="64"/>
      <c r="I31" s="64"/>
      <c r="J31" s="64"/>
      <c r="K31" s="69"/>
      <c r="L31" s="71"/>
    </row>
    <row r="32" spans="2:12" x14ac:dyDescent="0.25">
      <c r="B32" s="19" t="s">
        <v>30</v>
      </c>
      <c r="C32" s="64">
        <f>SUM(C33:C34)</f>
        <v>6981.4099843450003</v>
      </c>
      <c r="D32" s="64">
        <f>SUM(D33:D34)</f>
        <v>8063.8120466280006</v>
      </c>
      <c r="E32" s="64">
        <f>SUM(E33:E34)</f>
        <v>7824.51151278</v>
      </c>
      <c r="F32" s="65">
        <f t="shared" ref="F32:G34" si="4">(D32-C32)/C32</f>
        <v>0.15504060994987559</v>
      </c>
      <c r="G32" s="66">
        <f t="shared" si="4"/>
        <v>-2.9675857084003793E-2</v>
      </c>
      <c r="H32" s="64">
        <f>SUM(H33:H34)</f>
        <v>10579.615837125</v>
      </c>
      <c r="I32" s="64">
        <f>SUM(I33:I34)</f>
        <v>11181.575872305999</v>
      </c>
      <c r="J32" s="64">
        <f>SUM(J33:J34)</f>
        <v>11303.039622273</v>
      </c>
      <c r="K32" s="65">
        <f t="shared" ref="K32:L34" si="5">(I32-H32)/H32</f>
        <v>5.6898099557514806E-2</v>
      </c>
      <c r="L32" s="66">
        <f t="shared" si="5"/>
        <v>1.0862847183091285E-2</v>
      </c>
    </row>
    <row r="33" spans="2:13" x14ac:dyDescent="0.25">
      <c r="B33" s="20" t="s">
        <v>24</v>
      </c>
      <c r="C33" s="61">
        <v>479.08029283100001</v>
      </c>
      <c r="D33" s="61">
        <v>689.52733658800003</v>
      </c>
      <c r="E33" s="61">
        <v>937.22140181899999</v>
      </c>
      <c r="F33" s="67">
        <f t="shared" si="4"/>
        <v>0.43927301311731715</v>
      </c>
      <c r="G33" s="68">
        <f t="shared" si="4"/>
        <v>0.35922298085623228</v>
      </c>
      <c r="H33" s="61">
        <v>7363.6294431670003</v>
      </c>
      <c r="I33" s="61">
        <v>8203.9737259719986</v>
      </c>
      <c r="J33" s="61">
        <v>8591.4776482979996</v>
      </c>
      <c r="K33" s="67">
        <f t="shared" si="5"/>
        <v>0.11412093578184962</v>
      </c>
      <c r="L33" s="68">
        <f t="shared" si="5"/>
        <v>4.7233686414578306E-2</v>
      </c>
    </row>
    <row r="34" spans="2:13" x14ac:dyDescent="0.25">
      <c r="B34" s="20" t="s">
        <v>25</v>
      </c>
      <c r="C34" s="61">
        <v>6502.3296915139999</v>
      </c>
      <c r="D34" s="61">
        <v>7374.2847100400004</v>
      </c>
      <c r="E34" s="61">
        <v>6887.2901109610002</v>
      </c>
      <c r="F34" s="67">
        <f t="shared" si="4"/>
        <v>0.13409886300658722</v>
      </c>
      <c r="G34" s="68">
        <f t="shared" si="4"/>
        <v>-6.6039571053713567E-2</v>
      </c>
      <c r="H34" s="61">
        <v>3215.986393958</v>
      </c>
      <c r="I34" s="61">
        <v>2977.6021463340003</v>
      </c>
      <c r="J34" s="61">
        <v>2711.561973975</v>
      </c>
      <c r="K34" s="67">
        <f t="shared" si="5"/>
        <v>-7.4124768709177863E-2</v>
      </c>
      <c r="L34" s="68">
        <f t="shared" si="5"/>
        <v>-8.9347118682912952E-2</v>
      </c>
    </row>
    <row r="35" spans="2:13" x14ac:dyDescent="0.25">
      <c r="B35" s="18"/>
      <c r="C35" s="64"/>
      <c r="D35" s="64"/>
      <c r="E35" s="64"/>
      <c r="F35" s="69"/>
      <c r="G35" s="70"/>
      <c r="H35" s="64"/>
      <c r="I35" s="64"/>
      <c r="J35" s="64"/>
      <c r="K35" s="69"/>
      <c r="L35" s="71"/>
    </row>
    <row r="36" spans="2:13" x14ac:dyDescent="0.25">
      <c r="B36" s="19" t="s">
        <v>31</v>
      </c>
      <c r="C36" s="64">
        <f>SUM(C37:C38)</f>
        <v>11084.291295376001</v>
      </c>
      <c r="D36" s="64">
        <f>SUM(D37:D38)</f>
        <v>12260.025294412999</v>
      </c>
      <c r="E36" s="64">
        <f>SUM(E37:E38)</f>
        <v>12605.117786332001</v>
      </c>
      <c r="F36" s="65">
        <f t="shared" ref="F36:G38" si="6">(D36-C36)/C36</f>
        <v>0.10607209497710292</v>
      </c>
      <c r="G36" s="66">
        <f t="shared" si="6"/>
        <v>2.8147779766511873E-2</v>
      </c>
      <c r="H36" s="64">
        <f>SUM(H37:H38)</f>
        <v>6157.0731054349999</v>
      </c>
      <c r="I36" s="64">
        <f>SUM(I37:I38)</f>
        <v>6382.0030868650001</v>
      </c>
      <c r="J36" s="64">
        <f>SUM(J37:J38)</f>
        <v>7506.1049170379993</v>
      </c>
      <c r="K36" s="65">
        <f t="shared" ref="K36:L38" si="7">(I36-H36)/H36</f>
        <v>3.6531965363777959E-2</v>
      </c>
      <c r="L36" s="66">
        <f t="shared" si="7"/>
        <v>0.17613620909813538</v>
      </c>
    </row>
    <row r="37" spans="2:13" x14ac:dyDescent="0.25">
      <c r="B37" s="20" t="s">
        <v>24</v>
      </c>
      <c r="C37" s="61">
        <v>1715.2515082570001</v>
      </c>
      <c r="D37" s="61">
        <v>1878.9781544770001</v>
      </c>
      <c r="E37" s="61">
        <v>1887.303100978</v>
      </c>
      <c r="F37" s="67">
        <f t="shared" si="6"/>
        <v>9.5453433756997746E-2</v>
      </c>
      <c r="G37" s="68">
        <f t="shared" si="6"/>
        <v>4.4305712023123937E-3</v>
      </c>
      <c r="H37" s="61">
        <v>4900.1214062680001</v>
      </c>
      <c r="I37" s="61">
        <v>4900.1037406100004</v>
      </c>
      <c r="J37" s="61">
        <v>5666.8953386029998</v>
      </c>
      <c r="K37" s="67">
        <f t="shared" si="7"/>
        <v>-3.6051470025043158E-6</v>
      </c>
      <c r="L37" s="68">
        <f t="shared" si="7"/>
        <v>0.15648476819748794</v>
      </c>
    </row>
    <row r="38" spans="2:13" x14ac:dyDescent="0.25">
      <c r="B38" s="20" t="s">
        <v>25</v>
      </c>
      <c r="C38" s="61">
        <v>9369.0397871189998</v>
      </c>
      <c r="D38" s="61">
        <v>10381.047139935999</v>
      </c>
      <c r="E38" s="61">
        <v>10717.814685354</v>
      </c>
      <c r="F38" s="67">
        <f t="shared" si="6"/>
        <v>0.10801612286974759</v>
      </c>
      <c r="G38" s="68">
        <f t="shared" si="6"/>
        <v>3.2440614215347545E-2</v>
      </c>
      <c r="H38" s="61">
        <v>1256.951699167</v>
      </c>
      <c r="I38" s="61">
        <v>1481.899346255</v>
      </c>
      <c r="J38" s="61">
        <v>1839.2095784349999</v>
      </c>
      <c r="K38" s="67">
        <f t="shared" si="7"/>
        <v>0.17896284100421359</v>
      </c>
      <c r="L38" s="68">
        <f t="shared" si="7"/>
        <v>0.24111639773847049</v>
      </c>
    </row>
    <row r="39" spans="2:13" x14ac:dyDescent="0.25">
      <c r="B39" s="18"/>
      <c r="C39" s="64"/>
      <c r="D39" s="64"/>
      <c r="E39" s="64"/>
      <c r="F39" s="69"/>
      <c r="G39" s="70"/>
      <c r="H39" s="64"/>
      <c r="I39" s="64"/>
      <c r="J39" s="64"/>
      <c r="K39" s="69"/>
      <c r="L39" s="71"/>
    </row>
    <row r="40" spans="2:13" x14ac:dyDescent="0.25">
      <c r="B40" s="19" t="s">
        <v>32</v>
      </c>
      <c r="C40" s="64">
        <f t="shared" ref="C40:E42" si="8">C36+C32+C28+C24+C20+C16</f>
        <v>36910.080979110004</v>
      </c>
      <c r="D40" s="64">
        <f t="shared" si="8"/>
        <v>40639.353308373997</v>
      </c>
      <c r="E40" s="64">
        <f t="shared" si="8"/>
        <v>41512.124676287996</v>
      </c>
      <c r="F40" s="65">
        <f t="shared" ref="F40:G42" si="9">(D40-C40)/C40</f>
        <v>0.10103668781909877</v>
      </c>
      <c r="G40" s="66">
        <f t="shared" si="9"/>
        <v>2.1476015164201927E-2</v>
      </c>
      <c r="H40" s="64">
        <f t="shared" ref="H40:J42" si="10">H36+H32+H28+H24+H20+H16</f>
        <v>53823.825403158</v>
      </c>
      <c r="I40" s="64">
        <f t="shared" si="10"/>
        <v>52831.010156286997</v>
      </c>
      <c r="J40" s="64">
        <f t="shared" si="10"/>
        <v>53436.233167159</v>
      </c>
      <c r="K40" s="65">
        <f>(I40-H40)/H40</f>
        <v>-1.8445646318047692E-2</v>
      </c>
      <c r="L40" s="66">
        <f t="shared" ref="K40:L42" si="11">(J40-I40)/I40</f>
        <v>1.1455828860391011E-2</v>
      </c>
    </row>
    <row r="41" spans="2:13" x14ac:dyDescent="0.25">
      <c r="B41" s="20" t="s">
        <v>24</v>
      </c>
      <c r="C41" s="72">
        <f t="shared" si="8"/>
        <v>11807.206464908</v>
      </c>
      <c r="D41" s="72">
        <f t="shared" si="8"/>
        <v>11716.431525777001</v>
      </c>
      <c r="E41" s="72">
        <f t="shared" si="8"/>
        <v>13191.807173519999</v>
      </c>
      <c r="F41" s="67">
        <f t="shared" si="9"/>
        <v>-7.6880961979270577E-3</v>
      </c>
      <c r="G41" s="66">
        <f t="shared" si="9"/>
        <v>0.12592363506730392</v>
      </c>
      <c r="H41" s="72">
        <f t="shared" si="10"/>
        <v>36869.386960312004</v>
      </c>
      <c r="I41" s="72">
        <f t="shared" si="10"/>
        <v>35638.340403092996</v>
      </c>
      <c r="J41" s="72">
        <f t="shared" si="10"/>
        <v>37030.500783512995</v>
      </c>
      <c r="K41" s="67">
        <f t="shared" si="11"/>
        <v>-3.3389395884020692E-2</v>
      </c>
      <c r="L41" s="68">
        <f t="shared" si="11"/>
        <v>3.9063558085863481E-2</v>
      </c>
    </row>
    <row r="42" spans="2:13" ht="15.75" thickBot="1" x14ac:dyDescent="0.3">
      <c r="B42" s="21" t="s">
        <v>25</v>
      </c>
      <c r="C42" s="73">
        <f t="shared" si="8"/>
        <v>25102.874514202002</v>
      </c>
      <c r="D42" s="73">
        <f t="shared" si="8"/>
        <v>28922.921782597001</v>
      </c>
      <c r="E42" s="73">
        <f t="shared" si="8"/>
        <v>28320.317502768001</v>
      </c>
      <c r="F42" s="74">
        <f t="shared" si="9"/>
        <v>0.15217569072553025</v>
      </c>
      <c r="G42" s="75">
        <f t="shared" si="9"/>
        <v>-2.0834834196854505E-2</v>
      </c>
      <c r="H42" s="73">
        <f t="shared" si="10"/>
        <v>16954.438442846</v>
      </c>
      <c r="I42" s="73">
        <f t="shared" si="10"/>
        <v>17192.669753193997</v>
      </c>
      <c r="J42" s="73">
        <f t="shared" si="10"/>
        <v>16405.732383645998</v>
      </c>
      <c r="K42" s="74">
        <f t="shared" si="11"/>
        <v>1.4051265168768836E-2</v>
      </c>
      <c r="L42" s="76">
        <f t="shared" si="11"/>
        <v>-4.5771679491592887E-2</v>
      </c>
    </row>
    <row r="43" spans="2:13" x14ac:dyDescent="0.25">
      <c r="B43" s="22"/>
      <c r="C43" s="51"/>
      <c r="D43" s="51"/>
      <c r="E43" s="51"/>
      <c r="F43" s="77"/>
      <c r="G43" s="77"/>
      <c r="H43" s="51"/>
      <c r="I43" s="51"/>
      <c r="J43" s="51"/>
      <c r="K43" s="77"/>
      <c r="L43" s="77"/>
    </row>
    <row r="44" spans="2:13" ht="15.75" thickBot="1" x14ac:dyDescent="0.3">
      <c r="B44" s="98"/>
      <c r="C44" s="42"/>
      <c r="D44" s="99"/>
      <c r="E44" s="99"/>
      <c r="F44" s="100"/>
      <c r="G44" s="77"/>
      <c r="H44" s="142"/>
      <c r="I44" s="142"/>
      <c r="J44" s="142"/>
      <c r="K44" s="142"/>
      <c r="L44" s="26"/>
    </row>
    <row r="45" spans="2:13" ht="16.5" thickBot="1" x14ac:dyDescent="0.3">
      <c r="B45" s="14"/>
      <c r="C45" s="101"/>
      <c r="D45" s="141" t="s">
        <v>65</v>
      </c>
      <c r="E45" s="141" t="s">
        <v>66</v>
      </c>
      <c r="F45" s="141" t="s">
        <v>67</v>
      </c>
      <c r="G45" s="77"/>
      <c r="H45" s="142"/>
      <c r="I45" s="142"/>
      <c r="J45" s="142"/>
      <c r="K45" s="142"/>
      <c r="L45" s="106"/>
    </row>
    <row r="46" spans="2:13" x14ac:dyDescent="0.25">
      <c r="B46" s="23" t="s">
        <v>33</v>
      </c>
      <c r="C46" s="102"/>
      <c r="D46" s="64">
        <f>C40-H40</f>
        <v>-16913.744424047996</v>
      </c>
      <c r="E46" s="64">
        <f>D40-I40</f>
        <v>-12191.656847913</v>
      </c>
      <c r="F46" s="104">
        <f t="shared" ref="D46:F48" si="12">E40-J40</f>
        <v>-11924.108490871004</v>
      </c>
      <c r="G46" s="77"/>
      <c r="H46" s="142"/>
      <c r="I46" s="142"/>
      <c r="J46" s="142"/>
      <c r="K46" s="142"/>
      <c r="L46" s="142"/>
      <c r="M46" s="142"/>
    </row>
    <row r="47" spans="2:13" ht="16.899999999999999" customHeight="1" x14ac:dyDescent="0.25">
      <c r="B47" s="20" t="s">
        <v>24</v>
      </c>
      <c r="D47" s="64">
        <f t="shared" si="12"/>
        <v>-25062.180495404005</v>
      </c>
      <c r="E47" s="64">
        <f t="shared" si="12"/>
        <v>-23921.908877315997</v>
      </c>
      <c r="F47" s="78">
        <f t="shared" si="12"/>
        <v>-23838.693609992995</v>
      </c>
      <c r="G47" s="77"/>
      <c r="H47" s="142"/>
      <c r="I47" s="142"/>
      <c r="J47" s="142"/>
      <c r="K47" s="142"/>
      <c r="L47" s="142"/>
      <c r="M47" s="142"/>
    </row>
    <row r="48" spans="2:13" x14ac:dyDescent="0.25">
      <c r="B48" s="20" t="s">
        <v>25</v>
      </c>
      <c r="D48" s="64">
        <f t="shared" si="12"/>
        <v>8148.4360713560018</v>
      </c>
      <c r="E48" s="64">
        <f t="shared" si="12"/>
        <v>11730.252029403004</v>
      </c>
      <c r="F48" s="79">
        <f>E42-J42</f>
        <v>11914.585119122003</v>
      </c>
      <c r="G48" s="77"/>
      <c r="H48" s="142"/>
      <c r="I48" s="142"/>
      <c r="J48" s="142"/>
      <c r="K48" s="142"/>
      <c r="L48" s="142"/>
      <c r="M48" s="142"/>
    </row>
    <row r="49" spans="2:13" x14ac:dyDescent="0.25">
      <c r="B49" s="20"/>
      <c r="D49" s="72"/>
      <c r="E49" s="72"/>
      <c r="F49" s="79"/>
      <c r="G49" s="77"/>
      <c r="H49" s="142"/>
      <c r="I49" s="142"/>
      <c r="J49" s="142"/>
      <c r="K49" s="142"/>
      <c r="L49" s="142"/>
      <c r="M49" s="142"/>
    </row>
    <row r="50" spans="2:13" x14ac:dyDescent="0.25">
      <c r="B50" s="19" t="s">
        <v>34</v>
      </c>
      <c r="D50" s="80">
        <f t="shared" ref="D50:F52" si="13">C40/H40</f>
        <v>0.68575729619070114</v>
      </c>
      <c r="E50" s="80">
        <f t="shared" si="13"/>
        <v>0.76923294080792493</v>
      </c>
      <c r="F50" s="81">
        <f t="shared" si="13"/>
        <v>0.7768534983824541</v>
      </c>
      <c r="G50" s="77"/>
      <c r="H50" s="142"/>
      <c r="I50" s="142"/>
      <c r="J50" s="142"/>
      <c r="K50" s="142"/>
      <c r="L50" s="142"/>
      <c r="M50" s="142"/>
    </row>
    <row r="51" spans="2:13" x14ac:dyDescent="0.25">
      <c r="B51" s="20" t="s">
        <v>24</v>
      </c>
      <c r="D51" s="80">
        <f t="shared" si="13"/>
        <v>0.32024417649303066</v>
      </c>
      <c r="E51" s="80">
        <f t="shared" si="13"/>
        <v>0.32875917882977934</v>
      </c>
      <c r="F51" s="81">
        <f t="shared" si="13"/>
        <v>0.35624166280228536</v>
      </c>
      <c r="H51" s="142"/>
      <c r="I51" s="142"/>
      <c r="J51" s="142"/>
      <c r="K51" s="142"/>
      <c r="L51" s="142"/>
      <c r="M51" s="142"/>
    </row>
    <row r="52" spans="2:13" ht="15.75" thickBot="1" x14ac:dyDescent="0.3">
      <c r="B52" s="21" t="s">
        <v>25</v>
      </c>
      <c r="C52" s="105"/>
      <c r="D52" s="82">
        <f t="shared" si="13"/>
        <v>1.480607841942077</v>
      </c>
      <c r="E52" s="82">
        <f t="shared" si="13"/>
        <v>1.6822821701221706</v>
      </c>
      <c r="F52" s="83">
        <f t="shared" si="13"/>
        <v>1.726245244070848</v>
      </c>
      <c r="H52" s="142"/>
      <c r="I52" s="142"/>
      <c r="J52" s="142"/>
      <c r="K52" s="142"/>
      <c r="L52" s="142"/>
      <c r="M52" s="142"/>
    </row>
    <row r="53" spans="2:13" x14ac:dyDescent="0.25">
      <c r="B53" s="112"/>
      <c r="H53" s="142"/>
      <c r="I53" s="142"/>
      <c r="J53" s="142"/>
      <c r="K53" s="142"/>
    </row>
  </sheetData>
  <mergeCells count="4">
    <mergeCell ref="B8:L8"/>
    <mergeCell ref="B9:L9"/>
    <mergeCell ref="C12:E12"/>
    <mergeCell ref="H12:J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Ensemble</vt:lpstr>
      <vt:lpstr>GP</vt:lpstr>
      <vt:lpstr>GSA</vt:lpstr>
      <vt:lpstr>TYPE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Benfarhat (Dir. Conjoncture)</dc:creator>
  <cp:lastModifiedBy>Ayoub Dergaâ</cp:lastModifiedBy>
  <cp:lastPrinted>2023-03-08T13:41:15Z</cp:lastPrinted>
  <dcterms:created xsi:type="dcterms:W3CDTF">2015-06-05T18:19:34Z</dcterms:created>
  <dcterms:modified xsi:type="dcterms:W3CDTF">2024-09-12T17:56:52Z</dcterms:modified>
</cp:coreProperties>
</file>