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Commerce\Année-2024\Rst-comext\Rst-7 mois 2024\"/>
    </mc:Choice>
  </mc:AlternateContent>
  <xr:revisionPtr revIDLastSave="0" documentId="13_ncr:1_{669132A9-7565-4639-82BF-253313BD7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3" l="1"/>
  <c r="I41" i="3"/>
  <c r="E47" i="3" s="1"/>
  <c r="H41" i="3"/>
  <c r="E41" i="3"/>
  <c r="D41" i="3"/>
  <c r="C41" i="3"/>
  <c r="D47" i="3" s="1"/>
  <c r="J40" i="3"/>
  <c r="I40" i="3"/>
  <c r="H40" i="3"/>
  <c r="E40" i="3"/>
  <c r="D40" i="3"/>
  <c r="C40" i="3"/>
  <c r="L37" i="3"/>
  <c r="K37" i="3"/>
  <c r="G37" i="3"/>
  <c r="F37" i="3"/>
  <c r="L36" i="3"/>
  <c r="K36" i="3"/>
  <c r="G36" i="3"/>
  <c r="F36" i="3"/>
  <c r="J35" i="3"/>
  <c r="I35" i="3"/>
  <c r="H35" i="3"/>
  <c r="E35" i="3"/>
  <c r="D35" i="3"/>
  <c r="C35" i="3"/>
  <c r="F35" i="3" s="1"/>
  <c r="L33" i="3"/>
  <c r="K33" i="3"/>
  <c r="G33" i="3"/>
  <c r="F33" i="3"/>
  <c r="L32" i="3"/>
  <c r="K32" i="3"/>
  <c r="G32" i="3"/>
  <c r="F32" i="3"/>
  <c r="J31" i="3"/>
  <c r="I31" i="3"/>
  <c r="L31" i="3" s="1"/>
  <c r="H31" i="3"/>
  <c r="E31" i="3"/>
  <c r="G31" i="3" s="1"/>
  <c r="D31" i="3"/>
  <c r="C31" i="3"/>
  <c r="L29" i="3"/>
  <c r="K29" i="3"/>
  <c r="G29" i="3"/>
  <c r="F29" i="3"/>
  <c r="L28" i="3"/>
  <c r="K28" i="3"/>
  <c r="G28" i="3"/>
  <c r="F28" i="3"/>
  <c r="K27" i="3"/>
  <c r="J27" i="3"/>
  <c r="L27" i="3" s="1"/>
  <c r="I27" i="3"/>
  <c r="H27" i="3"/>
  <c r="E27" i="3"/>
  <c r="D27" i="3"/>
  <c r="C27" i="3"/>
  <c r="L24" i="3"/>
  <c r="K24" i="3"/>
  <c r="G24" i="3"/>
  <c r="F24" i="3"/>
  <c r="J23" i="3"/>
  <c r="I23" i="3"/>
  <c r="H23" i="3"/>
  <c r="E23" i="3"/>
  <c r="D23" i="3"/>
  <c r="F23" i="3" s="1"/>
  <c r="C23" i="3"/>
  <c r="L20" i="3"/>
  <c r="K20" i="3"/>
  <c r="G20" i="3"/>
  <c r="F20" i="3"/>
  <c r="J19" i="3"/>
  <c r="I19" i="3"/>
  <c r="H19" i="3"/>
  <c r="E19" i="3"/>
  <c r="D19" i="3"/>
  <c r="C19" i="3"/>
  <c r="L17" i="3"/>
  <c r="K17" i="3"/>
  <c r="G17" i="3"/>
  <c r="F17" i="3"/>
  <c r="L16" i="3"/>
  <c r="K16" i="3"/>
  <c r="G16" i="3"/>
  <c r="F16" i="3"/>
  <c r="J15" i="3"/>
  <c r="I15" i="3"/>
  <c r="H15" i="3"/>
  <c r="E15" i="3"/>
  <c r="D15" i="3"/>
  <c r="F15" i="3" s="1"/>
  <c r="C15" i="3"/>
  <c r="L54" i="2"/>
  <c r="K54" i="2"/>
  <c r="G54" i="2"/>
  <c r="F54" i="2"/>
  <c r="L53" i="2"/>
  <c r="K53" i="2"/>
  <c r="G53" i="2"/>
  <c r="F53" i="2"/>
  <c r="J52" i="2"/>
  <c r="I52" i="2"/>
  <c r="H52" i="2"/>
  <c r="K52" i="2" s="1"/>
  <c r="F52" i="2"/>
  <c r="E52" i="2"/>
  <c r="G52" i="2" s="1"/>
  <c r="D52" i="2"/>
  <c r="C52" i="2"/>
  <c r="L50" i="2"/>
  <c r="K50" i="2"/>
  <c r="G50" i="2"/>
  <c r="F50" i="2"/>
  <c r="L49" i="2"/>
  <c r="K49" i="2"/>
  <c r="G49" i="2"/>
  <c r="F49" i="2"/>
  <c r="L48" i="2"/>
  <c r="K48" i="2"/>
  <c r="J48" i="2"/>
  <c r="I48" i="2"/>
  <c r="H48" i="2"/>
  <c r="E48" i="2"/>
  <c r="D48" i="2"/>
  <c r="G48" i="2" s="1"/>
  <c r="C48" i="2"/>
  <c r="L46" i="2"/>
  <c r="K46" i="2"/>
  <c r="G46" i="2"/>
  <c r="F46" i="2"/>
  <c r="L45" i="2"/>
  <c r="K45" i="2"/>
  <c r="G45" i="2"/>
  <c r="F45" i="2"/>
  <c r="J44" i="2"/>
  <c r="I44" i="2"/>
  <c r="K44" i="2" s="1"/>
  <c r="H44" i="2"/>
  <c r="E44" i="2"/>
  <c r="G44" i="2" s="1"/>
  <c r="D44" i="2"/>
  <c r="F44" i="2" s="1"/>
  <c r="C44" i="2"/>
  <c r="J42" i="2"/>
  <c r="L42" i="2" s="1"/>
  <c r="I42" i="2"/>
  <c r="H42" i="2"/>
  <c r="E42" i="2"/>
  <c r="E58" i="2" s="1"/>
  <c r="D42" i="2"/>
  <c r="C42" i="2"/>
  <c r="J41" i="2"/>
  <c r="L41" i="2" s="1"/>
  <c r="I41" i="2"/>
  <c r="H41" i="2"/>
  <c r="H40" i="2" s="1"/>
  <c r="E41" i="2"/>
  <c r="G41" i="2" s="1"/>
  <c r="D41" i="2"/>
  <c r="D57" i="2" s="1"/>
  <c r="C41" i="2"/>
  <c r="L38" i="2"/>
  <c r="K38" i="2"/>
  <c r="G38" i="2"/>
  <c r="F38" i="2"/>
  <c r="L37" i="2"/>
  <c r="K37" i="2"/>
  <c r="G37" i="2"/>
  <c r="F37" i="2"/>
  <c r="K36" i="2"/>
  <c r="J36" i="2"/>
  <c r="L36" i="2" s="1"/>
  <c r="I36" i="2"/>
  <c r="H36" i="2"/>
  <c r="E36" i="2"/>
  <c r="G36" i="2" s="1"/>
  <c r="D36" i="2"/>
  <c r="F36" i="2" s="1"/>
  <c r="C36" i="2"/>
  <c r="L34" i="2"/>
  <c r="K34" i="2"/>
  <c r="G34" i="2"/>
  <c r="F34" i="2"/>
  <c r="L33" i="2"/>
  <c r="K33" i="2"/>
  <c r="G33" i="2"/>
  <c r="F33" i="2"/>
  <c r="K32" i="2"/>
  <c r="J32" i="2"/>
  <c r="L32" i="2" s="1"/>
  <c r="I32" i="2"/>
  <c r="H32" i="2"/>
  <c r="E32" i="2"/>
  <c r="D32" i="2"/>
  <c r="C32" i="2"/>
  <c r="K30" i="2"/>
  <c r="J30" i="2"/>
  <c r="L30" i="2" s="1"/>
  <c r="I30" i="2"/>
  <c r="H30" i="2"/>
  <c r="E30" i="2"/>
  <c r="D30" i="2"/>
  <c r="D28" i="2" s="1"/>
  <c r="C30" i="2"/>
  <c r="J29" i="2"/>
  <c r="J28" i="2" s="1"/>
  <c r="I29" i="2"/>
  <c r="K29" i="2" s="1"/>
  <c r="H29" i="2"/>
  <c r="H28" i="2" s="1"/>
  <c r="E29" i="2"/>
  <c r="G29" i="2" s="1"/>
  <c r="D29" i="2"/>
  <c r="C29" i="2"/>
  <c r="F29" i="2" s="1"/>
  <c r="L25" i="2"/>
  <c r="K25" i="2"/>
  <c r="G25" i="2"/>
  <c r="F25" i="2"/>
  <c r="J24" i="2"/>
  <c r="L24" i="2" s="1"/>
  <c r="I24" i="2"/>
  <c r="H24" i="2"/>
  <c r="G24" i="2"/>
  <c r="E24" i="2"/>
  <c r="D24" i="2"/>
  <c r="C24" i="2"/>
  <c r="F24" i="2" s="1"/>
  <c r="L21" i="2"/>
  <c r="K21" i="2"/>
  <c r="G21" i="2"/>
  <c r="F21" i="2"/>
  <c r="J20" i="2"/>
  <c r="L20" i="2" s="1"/>
  <c r="I20" i="2"/>
  <c r="K20" i="2" s="1"/>
  <c r="H20" i="2"/>
  <c r="E20" i="2"/>
  <c r="G20" i="2" s="1"/>
  <c r="D20" i="2"/>
  <c r="F20" i="2" s="1"/>
  <c r="C20" i="2"/>
  <c r="L18" i="2"/>
  <c r="K18" i="2"/>
  <c r="G18" i="2"/>
  <c r="F18" i="2"/>
  <c r="L17" i="2"/>
  <c r="K17" i="2"/>
  <c r="G17" i="2"/>
  <c r="F17" i="2"/>
  <c r="J16" i="2"/>
  <c r="I16" i="2"/>
  <c r="H16" i="2"/>
  <c r="E16" i="2"/>
  <c r="D16" i="2"/>
  <c r="F16" i="2" s="1"/>
  <c r="C16" i="2"/>
  <c r="E50" i="1"/>
  <c r="D50" i="1"/>
  <c r="C50" i="1"/>
  <c r="E49" i="1"/>
  <c r="D49" i="1"/>
  <c r="C49" i="1"/>
  <c r="C53" i="1" s="1"/>
  <c r="E47" i="1"/>
  <c r="D47" i="1"/>
  <c r="C47" i="1"/>
  <c r="E46" i="1"/>
  <c r="D46" i="1"/>
  <c r="C46" i="1"/>
  <c r="G44" i="1"/>
  <c r="F44" i="1"/>
  <c r="G43" i="1"/>
  <c r="F43" i="1"/>
  <c r="E40" i="1"/>
  <c r="D40" i="1"/>
  <c r="C40" i="1"/>
  <c r="E39" i="1"/>
  <c r="D39" i="1"/>
  <c r="C39" i="1"/>
  <c r="G37" i="1"/>
  <c r="F37" i="1"/>
  <c r="G36" i="1"/>
  <c r="F36" i="1"/>
  <c r="E33" i="1"/>
  <c r="D33" i="1"/>
  <c r="C33" i="1"/>
  <c r="E32" i="1"/>
  <c r="D32" i="1"/>
  <c r="C32" i="1"/>
  <c r="G30" i="1"/>
  <c r="F30" i="1"/>
  <c r="G29" i="1"/>
  <c r="F29" i="1"/>
  <c r="E26" i="1"/>
  <c r="D26" i="1"/>
  <c r="C26" i="1"/>
  <c r="E25" i="1"/>
  <c r="D25" i="1"/>
  <c r="C25" i="1"/>
  <c r="G23" i="1"/>
  <c r="F23" i="1"/>
  <c r="G22" i="1"/>
  <c r="F22" i="1"/>
  <c r="E19" i="1"/>
  <c r="D19" i="1"/>
  <c r="C19" i="1"/>
  <c r="E18" i="1"/>
  <c r="D18" i="1"/>
  <c r="C18" i="1"/>
  <c r="G16" i="1"/>
  <c r="F16" i="1"/>
  <c r="G15" i="1"/>
  <c r="F15" i="1"/>
  <c r="E47" i="5"/>
  <c r="D47" i="5"/>
  <c r="C47" i="5"/>
  <c r="E46" i="5"/>
  <c r="D46" i="5"/>
  <c r="C46" i="5"/>
  <c r="G44" i="5"/>
  <c r="F44" i="5"/>
  <c r="G43" i="5"/>
  <c r="F43" i="5"/>
  <c r="E39" i="5"/>
  <c r="D39" i="5"/>
  <c r="C39" i="5"/>
  <c r="E38" i="5"/>
  <c r="D38" i="5"/>
  <c r="C38" i="5"/>
  <c r="G36" i="5"/>
  <c r="F36" i="5"/>
  <c r="G35" i="5"/>
  <c r="F35" i="5"/>
  <c r="E20" i="5"/>
  <c r="D20" i="5"/>
  <c r="C20" i="5"/>
  <c r="E19" i="5"/>
  <c r="D19" i="5"/>
  <c r="C19" i="5"/>
  <c r="D53" i="1" l="1"/>
  <c r="G49" i="1"/>
  <c r="F50" i="1"/>
  <c r="G50" i="1"/>
  <c r="L41" i="3"/>
  <c r="L23" i="3"/>
  <c r="D50" i="3"/>
  <c r="D46" i="3"/>
  <c r="K19" i="3"/>
  <c r="E50" i="3"/>
  <c r="I39" i="3"/>
  <c r="F46" i="3"/>
  <c r="F27" i="3"/>
  <c r="G23" i="3"/>
  <c r="G15" i="3"/>
  <c r="G27" i="3"/>
  <c r="J39" i="3"/>
  <c r="L39" i="3" s="1"/>
  <c r="F19" i="3"/>
  <c r="K35" i="3"/>
  <c r="F40" i="3"/>
  <c r="K15" i="3"/>
  <c r="G19" i="3"/>
  <c r="C39" i="3"/>
  <c r="G40" i="3"/>
  <c r="F50" i="3"/>
  <c r="L15" i="3"/>
  <c r="K23" i="3"/>
  <c r="D39" i="3"/>
  <c r="E45" i="3" s="1"/>
  <c r="E46" i="3"/>
  <c r="L19" i="3"/>
  <c r="L40" i="3"/>
  <c r="F41" i="3"/>
  <c r="K31" i="3"/>
  <c r="G35" i="3"/>
  <c r="F51" i="3"/>
  <c r="H39" i="3"/>
  <c r="K39" i="3" s="1"/>
  <c r="K41" i="3"/>
  <c r="F39" i="3"/>
  <c r="D45" i="3"/>
  <c r="D51" i="3"/>
  <c r="G41" i="3"/>
  <c r="E39" i="3"/>
  <c r="F47" i="3"/>
  <c r="F31" i="3"/>
  <c r="L35" i="3"/>
  <c r="K40" i="3"/>
  <c r="E51" i="3"/>
  <c r="L29" i="2"/>
  <c r="K41" i="2"/>
  <c r="L52" i="2"/>
  <c r="C58" i="2"/>
  <c r="D68" i="2" s="1"/>
  <c r="E28" i="2"/>
  <c r="F42" i="2"/>
  <c r="L44" i="2"/>
  <c r="E57" i="2"/>
  <c r="G57" i="2" s="1"/>
  <c r="G16" i="2"/>
  <c r="D40" i="2"/>
  <c r="H58" i="2"/>
  <c r="K16" i="2"/>
  <c r="C57" i="2"/>
  <c r="I58" i="2"/>
  <c r="K58" i="2" s="1"/>
  <c r="K24" i="2"/>
  <c r="G32" i="2"/>
  <c r="F41" i="2"/>
  <c r="G28" i="2"/>
  <c r="G58" i="2"/>
  <c r="D56" i="2"/>
  <c r="D67" i="2"/>
  <c r="F57" i="2"/>
  <c r="I28" i="2"/>
  <c r="K28" i="2" s="1"/>
  <c r="C40" i="2"/>
  <c r="G42" i="2"/>
  <c r="E40" i="2"/>
  <c r="G40" i="2" s="1"/>
  <c r="F32" i="2"/>
  <c r="F48" i="2"/>
  <c r="H57" i="2"/>
  <c r="J58" i="2"/>
  <c r="K42" i="2"/>
  <c r="I57" i="2"/>
  <c r="K57" i="2" s="1"/>
  <c r="L16" i="2"/>
  <c r="F30" i="2"/>
  <c r="H56" i="2"/>
  <c r="J57" i="2"/>
  <c r="C28" i="2"/>
  <c r="F28" i="2" s="1"/>
  <c r="G30" i="2"/>
  <c r="I40" i="2"/>
  <c r="K40" i="2" s="1"/>
  <c r="J40" i="2"/>
  <c r="L40" i="2" s="1"/>
  <c r="D58" i="2"/>
  <c r="E53" i="1"/>
  <c r="C52" i="1"/>
  <c r="D52" i="1"/>
  <c r="E52" i="1"/>
  <c r="F49" i="1"/>
  <c r="F19" i="5"/>
  <c r="G19" i="5"/>
  <c r="F20" i="5"/>
  <c r="E22" i="5"/>
  <c r="E23" i="5"/>
  <c r="D22" i="5"/>
  <c r="C22" i="5"/>
  <c r="C23" i="5"/>
  <c r="G20" i="5"/>
  <c r="D23" i="5"/>
  <c r="D49" i="3" l="1"/>
  <c r="E49" i="3"/>
  <c r="F49" i="3"/>
  <c r="G39" i="3"/>
  <c r="F45" i="3"/>
  <c r="L58" i="2"/>
  <c r="F64" i="2"/>
  <c r="F68" i="2"/>
  <c r="D63" i="2"/>
  <c r="D64" i="2"/>
  <c r="L57" i="2"/>
  <c r="C56" i="2"/>
  <c r="E56" i="2"/>
  <c r="F62" i="2" s="1"/>
  <c r="D62" i="2"/>
  <c r="D66" i="2"/>
  <c r="L28" i="2"/>
  <c r="E67" i="2"/>
  <c r="E63" i="2"/>
  <c r="F67" i="2"/>
  <c r="F58" i="2"/>
  <c r="E68" i="2"/>
  <c r="E64" i="2"/>
  <c r="I56" i="2"/>
  <c r="K56" i="2" s="1"/>
  <c r="F63" i="2"/>
  <c r="G56" i="2"/>
  <c r="F40" i="2"/>
  <c r="F56" i="2"/>
  <c r="J56" i="2"/>
  <c r="F66" i="2" s="1"/>
  <c r="G52" i="1"/>
  <c r="F52" i="1"/>
  <c r="L56" i="2" l="1"/>
  <c r="E66" i="2"/>
  <c r="E62" i="2"/>
</calcChain>
</file>

<file path=xl/sharedStrings.xml><?xml version="1.0" encoding="utf-8"?>
<sst xmlns="http://schemas.openxmlformats.org/spreadsheetml/2006/main" count="188" uniqueCount="72">
  <si>
    <t>BALANCE COMMERCIALE</t>
  </si>
  <si>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</si>
  <si>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</si>
  <si>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</si>
  <si>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</si>
  <si>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</si>
  <si>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</si>
  <si>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</si>
  <si>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</si>
  <si>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</si>
  <si>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</si>
  <si>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</si>
  <si>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</si>
  <si>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</si>
  <si>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</si>
  <si>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</si>
  <si>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</si>
  <si>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</si>
  <si>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</si>
  <si>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</si>
  <si>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</si>
  <si>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</si>
  <si>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</si>
  <si>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23/22</t>
  </si>
  <si>
    <t>24/23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</si>
  <si>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</si>
  <si>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</si>
  <si>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</si>
  <si>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</si>
  <si>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</si>
  <si>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</si>
  <si>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</si>
  <si>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</si>
  <si>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</si>
  <si>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</si>
  <si>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</si>
  <si>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</si>
  <si>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 xml:space="preserve"> 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</si>
  <si>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</si>
  <si>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</si>
  <si>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</si>
  <si>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</si>
  <si>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</si>
  <si>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</si>
  <si>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</si>
  <si>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</si>
  <si>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</si>
  <si>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</si>
  <si>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</si>
  <si>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</si>
  <si>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</si>
  <si>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</si>
  <si>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</si>
  <si>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</si>
  <si>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</si>
  <si>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</si>
  <si>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</si>
  <si>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</si>
  <si>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</si>
  <si>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</si>
  <si>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</si>
  <si>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7 MOIS 2024</t>
  </si>
  <si>
    <t xml:space="preserve"> 7mois 2022</t>
  </si>
  <si>
    <t xml:space="preserve"> 7mois 2023</t>
  </si>
  <si>
    <t xml:space="preserve"> 7mois 2024</t>
  </si>
  <si>
    <t>7 mois</t>
  </si>
  <si>
    <t xml:space="preserve">   7 MOIS 2 0 2 4</t>
  </si>
  <si>
    <t>COMMERCE  EXTERIEUR  SELON LE  REGIME  ET  LE  TYPE  D'UTILISATION</t>
  </si>
  <si>
    <t>7  MOIS  2024</t>
  </si>
  <si>
    <t>7mois22</t>
  </si>
  <si>
    <t>7mois23</t>
  </si>
  <si>
    <t>7mois24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</si>
</sst>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/>
    <xf numFmtId="0" fontId="0" fillId="0" borderId="9" xfId="0" applyBorder="1"/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9" fillId="0" borderId="9" xfId="0" applyFont="1" applyBorder="1"/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centerContinuous" vertical="center"/>
    </xf>
    <xf numFmtId="0" fontId="7" fillId="0" borderId="17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17" fontId="10" fillId="0" borderId="18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0" fillId="0" borderId="2" xfId="0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4" fillId="3" borderId="0" xfId="0" applyFont="1" applyFill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17" fontId="4" fillId="0" borderId="0" xfId="0" applyNumberFormat="1" applyFont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left" vertical="center"/>
    </xf>
    <xf numFmtId="17" fontId="7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17" fontId="10" fillId="0" borderId="22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0" fontId="11" fillId="0" borderId="8" xfId="1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6" fillId="0" borderId="20" xfId="0" applyFont="1" applyBorder="1"/>
    <xf numFmtId="166" fontId="0" fillId="0" borderId="0" xfId="0" applyNumberFormat="1"/>
    <xf numFmtId="164" fontId="8" fillId="0" borderId="0" xfId="0" applyNumberFormat="1" applyFont="1" applyAlignment="1">
      <alignment horizontal="center"/>
    </xf>
    <xf numFmtId="43" fontId="5" fillId="0" borderId="0" xfId="2" applyFont="1" applyBorder="1" applyAlignment="1">
      <alignment horizontal="center"/>
    </xf>
    <xf numFmtId="166" fontId="5" fillId="0" borderId="0" xfId="0" applyNumberFormat="1" applyFont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135256</xdr:colOff>
      <xdr:row>0</xdr:row>
      <xdr:rowOff>57150</xdr:rowOff>
    </xdr:from>
    <xdr:to>
      <xdr:col>3</xdr:col>
      <xdr:colOff>495300</xdr:colOff>
      <xdr:row>5</xdr:row>
      <xdr:rowOff>142875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5F3E3270-BD61-4462-9C91-6A6682DA728D}"/>
            </a:ext>
          </a:extLst>
        </xdr:cNvPr>
        <xdr:cNvSpPr>
          <a:spLocks noChangeArrowheads="1"/>
        </xdr:cNvSpPr>
      </xdr:nvSpPr>
      <xdr:spPr bwMode="auto">
        <a:xfrm>
          <a:off x="440056" y="57150"/>
          <a:ext cx="2646044" cy="1047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  <a:endParaRPr lang="fr-FR" sz="900"/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91439</xdr:colOff>
      <xdr:row>0</xdr:row>
      <xdr:rowOff>121920</xdr:rowOff>
    </xdr:from>
    <xdr:to>
      <xdr:col>2</xdr:col>
      <xdr:colOff>676275</xdr:colOff>
      <xdr:row>6</xdr:row>
      <xdr:rowOff>19050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48D0BA11-7F3D-4831-ADD3-0C3EB3998CA9}"/>
            </a:ext>
          </a:extLst>
        </xdr:cNvPr>
        <xdr:cNvSpPr>
          <a:spLocks noChangeArrowheads="1"/>
        </xdr:cNvSpPr>
      </xdr:nvSpPr>
      <xdr:spPr bwMode="auto">
        <a:xfrm>
          <a:off x="539114" y="121920"/>
          <a:ext cx="2642236" cy="104013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0</xdr:row>
      <xdr:rowOff>175260</xdr:rowOff>
    </xdr:from>
    <xdr:to>
      <xdr:col>3</xdr:col>
      <xdr:colOff>47625</xdr:colOff>
      <xdr:row>5</xdr:row>
      <xdr:rowOff>142876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513C2797-8695-47AF-BC25-5A3E2B416B7E}"/>
            </a:ext>
          </a:extLst>
        </xdr:cNvPr>
        <xdr:cNvSpPr txBox="1">
          <a:spLocks noChangeArrowheads="1"/>
        </xdr:cNvSpPr>
      </xdr:nvSpPr>
      <xdr:spPr bwMode="auto">
        <a:xfrm>
          <a:off x="380999" y="175260"/>
          <a:ext cx="2752726" cy="9201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99060</xdr:rowOff>
    </xdr:from>
    <xdr:to>
      <xdr:col>2</xdr:col>
      <xdr:colOff>514350</xdr:colOff>
      <xdr:row>4</xdr:row>
      <xdr:rowOff>180975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B9ED7CB3-40C0-4F56-AC6D-B126BB1A4523}"/>
            </a:ext>
          </a:extLst>
        </xdr:cNvPr>
        <xdr:cNvSpPr txBox="1">
          <a:spLocks noChangeArrowheads="1"/>
        </xdr:cNvSpPr>
      </xdr:nvSpPr>
      <xdr:spPr bwMode="auto">
        <a:xfrm>
          <a:off x="371475" y="99060"/>
          <a:ext cx="2714625" cy="8439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NATIONAL 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5:H49"/>
  <sheetViews>
    <sheetView tabSelected="1" topLeftCell="A4" workbookViewId="0">
      <selection activeCell="E8" sqref="E8"/>
    </sheetView>
  </sheetViews>
  <sheetFormatPr baseColWidth="10" defaultRowHeight="15" x14ac:dyDescent="0.25"/>
  <cols>
    <col min="1" max="1" width="4.5703125" customWidth="1"/>
    <col min="2" max="2" width="24.140625" customWidth="1"/>
  </cols>
  <sheetData>
    <row r="5" spans="2:8" ht="15.75" x14ac:dyDescent="0.25">
      <c r="F5" s="32"/>
    </row>
    <row r="6" spans="2:8" ht="15.75" x14ac:dyDescent="0.25">
      <c r="F6" s="32"/>
    </row>
    <row r="7" spans="2:8" ht="15.75" x14ac:dyDescent="0.25">
      <c r="F7" s="32"/>
    </row>
    <row r="8" spans="2:8" ht="15.75" x14ac:dyDescent="0.25">
      <c r="B8" s="33" t="s">
        <v>50</v>
      </c>
      <c r="C8" s="33"/>
      <c r="D8" s="33"/>
      <c r="E8" s="34"/>
      <c r="F8" s="34"/>
      <c r="G8" s="34"/>
      <c r="H8" s="55"/>
    </row>
    <row r="9" spans="2:8" ht="18.75" x14ac:dyDescent="0.3">
      <c r="B9" s="35" t="s">
        <v>51</v>
      </c>
      <c r="C9" s="36"/>
      <c r="D9" s="37"/>
      <c r="E9" s="13"/>
      <c r="F9" s="38"/>
      <c r="G9" s="13"/>
      <c r="H9" s="15"/>
    </row>
    <row r="10" spans="2:8" ht="16.5" thickBot="1" x14ac:dyDescent="0.3">
      <c r="B10" s="35"/>
      <c r="C10" s="35"/>
      <c r="D10" s="35"/>
      <c r="E10" s="13"/>
      <c r="F10" s="32"/>
      <c r="G10" s="13"/>
      <c r="H10" s="15"/>
    </row>
    <row r="11" spans="2:8" ht="16.5" thickBot="1" x14ac:dyDescent="0.3">
      <c r="B11" s="153" t="s">
        <v>61</v>
      </c>
      <c r="C11" s="154"/>
      <c r="D11" s="154"/>
      <c r="E11" s="154"/>
      <c r="F11" s="154"/>
      <c r="G11" s="155"/>
      <c r="H11" s="15"/>
    </row>
    <row r="12" spans="2:8" x14ac:dyDescent="0.25">
      <c r="B12" s="39"/>
      <c r="C12" s="39"/>
      <c r="D12" s="39"/>
      <c r="E12" s="40"/>
      <c r="F12" s="40"/>
      <c r="G12" s="40"/>
      <c r="H12" s="15"/>
    </row>
    <row r="13" spans="2:8" x14ac:dyDescent="0.25">
      <c r="B13" s="129" t="s">
        <v>52</v>
      </c>
      <c r="C13" s="130"/>
      <c r="D13" s="130"/>
      <c r="E13" s="13"/>
      <c r="F13" s="13"/>
      <c r="G13" s="13"/>
      <c r="H13" s="15"/>
    </row>
    <row r="14" spans="2:8" x14ac:dyDescent="0.25">
      <c r="B14" s="15"/>
      <c r="C14" s="15"/>
      <c r="D14" s="15"/>
      <c r="E14" s="15"/>
      <c r="F14" s="15"/>
      <c r="G14" s="15"/>
      <c r="H14" s="15"/>
    </row>
    <row r="15" spans="2:8" x14ac:dyDescent="0.25">
      <c r="B15" s="41" t="s">
        <v>53</v>
      </c>
      <c r="C15" s="15"/>
      <c r="D15" s="15"/>
      <c r="E15" s="15"/>
      <c r="F15" s="15"/>
      <c r="G15" s="15"/>
    </row>
    <row r="16" spans="2:8" ht="15.75" thickBot="1" x14ac:dyDescent="0.3">
      <c r="B16" s="42"/>
      <c r="C16" s="15"/>
      <c r="D16" s="15"/>
      <c r="E16" s="15"/>
      <c r="F16" s="15"/>
      <c r="G16" s="15"/>
    </row>
    <row r="17" spans="2:8" ht="16.5" thickTop="1" thickBot="1" x14ac:dyDescent="0.3">
      <c r="B17" s="43"/>
      <c r="C17" s="44" t="s">
        <v>54</v>
      </c>
      <c r="D17" s="44"/>
      <c r="E17" s="45"/>
      <c r="F17" s="44" t="s">
        <v>55</v>
      </c>
      <c r="G17" s="44"/>
    </row>
    <row r="18" spans="2:8" ht="15.75" thickTop="1" x14ac:dyDescent="0.25">
      <c r="B18" s="15"/>
      <c r="C18" s="46" t="s">
        <v>62</v>
      </c>
      <c r="D18" s="46" t="s">
        <v>63</v>
      </c>
      <c r="E18" s="46" t="s">
        <v>64</v>
      </c>
      <c r="F18" s="47" t="s">
        <v>3</v>
      </c>
      <c r="G18" s="47" t="s">
        <v>4</v>
      </c>
    </row>
    <row r="19" spans="2:8" ht="13.5" customHeight="1" x14ac:dyDescent="0.25">
      <c r="B19" s="42" t="s">
        <v>19</v>
      </c>
      <c r="C19" s="48">
        <f>C35+C43</f>
        <v>32529.116395662</v>
      </c>
      <c r="D19" s="48">
        <f t="shared" ref="D19:E20" si="0">D35+D43</f>
        <v>36151.126119203</v>
      </c>
      <c r="E19" s="48">
        <f t="shared" si="0"/>
        <v>37034.884877163</v>
      </c>
      <c r="F19" s="49">
        <f>(D19-C19)/C19</f>
        <v>0.11134669873861133</v>
      </c>
      <c r="G19" s="49">
        <f>(E19-D19)/D19</f>
        <v>2.4446230389779184E-2</v>
      </c>
    </row>
    <row r="20" spans="2:8" ht="13.5" customHeight="1" x14ac:dyDescent="0.25">
      <c r="B20" s="42" t="s">
        <v>20</v>
      </c>
      <c r="C20" s="48">
        <f>C36+C44</f>
        <v>46252.607190502007</v>
      </c>
      <c r="D20" s="48">
        <f t="shared" si="0"/>
        <v>46376.880554908996</v>
      </c>
      <c r="E20" s="48">
        <f t="shared" si="0"/>
        <v>46668.154243431003</v>
      </c>
      <c r="F20" s="49">
        <f>(D20-C20)/C20</f>
        <v>2.6868402011402319E-3</v>
      </c>
      <c r="G20" s="49">
        <f>(E20-D20)/D20</f>
        <v>6.2805795697523708E-3</v>
      </c>
    </row>
    <row r="21" spans="2:8" ht="12" customHeight="1" x14ac:dyDescent="0.25">
      <c r="B21" s="42"/>
      <c r="C21" s="15"/>
      <c r="D21" s="15"/>
      <c r="E21" s="15"/>
      <c r="F21" s="15"/>
      <c r="G21" s="15"/>
    </row>
    <row r="22" spans="2:8" ht="12" customHeight="1" x14ac:dyDescent="0.25">
      <c r="B22" s="42" t="s">
        <v>56</v>
      </c>
      <c r="C22" s="48">
        <f>C19-C20</f>
        <v>-13723.490794840007</v>
      </c>
      <c r="D22" s="48">
        <f>D19-D20</f>
        <v>-10225.754435705996</v>
      </c>
      <c r="E22" s="48">
        <f>E19-E20</f>
        <v>-9633.2693662680031</v>
      </c>
      <c r="F22" s="50"/>
      <c r="G22" s="50"/>
    </row>
    <row r="23" spans="2:8" x14ac:dyDescent="0.25">
      <c r="B23" s="42" t="s">
        <v>57</v>
      </c>
      <c r="C23" s="51">
        <f>C19/C20</f>
        <v>0.70329260060267196</v>
      </c>
      <c r="D23" s="51">
        <f>D19/D20</f>
        <v>0.77950749784477258</v>
      </c>
      <c r="E23" s="51">
        <f>E19/E20</f>
        <v>0.79357937929109379</v>
      </c>
      <c r="F23" s="50"/>
      <c r="G23" s="50"/>
    </row>
    <row r="24" spans="2:8" x14ac:dyDescent="0.25">
      <c r="B24" s="42"/>
      <c r="C24" s="15"/>
      <c r="D24" s="15"/>
      <c r="E24" s="15"/>
      <c r="F24" s="15"/>
      <c r="G24" s="15"/>
    </row>
    <row r="25" spans="2:8" ht="11.25" customHeight="1" x14ac:dyDescent="0.25">
      <c r="B25" s="52"/>
      <c r="C25" s="53"/>
      <c r="D25" s="53"/>
      <c r="E25" s="53"/>
      <c r="F25" s="53"/>
      <c r="G25" s="53"/>
    </row>
    <row r="26" spans="2:8" ht="11.25" customHeight="1" x14ac:dyDescent="0.25">
      <c r="B26" s="52"/>
      <c r="C26" s="53"/>
      <c r="D26" s="53"/>
      <c r="E26" s="53"/>
      <c r="F26" s="53"/>
      <c r="G26" s="53"/>
    </row>
    <row r="27" spans="2:8" ht="9" customHeight="1" x14ac:dyDescent="0.25">
      <c r="B27" s="42"/>
      <c r="C27" s="15"/>
      <c r="D27" s="15"/>
      <c r="E27" s="15"/>
      <c r="F27" s="15"/>
      <c r="G27" s="15"/>
    </row>
    <row r="28" spans="2:8" x14ac:dyDescent="0.25">
      <c r="B28" s="129" t="s">
        <v>58</v>
      </c>
      <c r="C28" s="13"/>
      <c r="D28" s="13"/>
      <c r="E28" s="13"/>
      <c r="F28" s="13"/>
      <c r="G28" s="13"/>
    </row>
    <row r="29" spans="2:8" ht="15.75" thickBot="1" x14ac:dyDescent="0.3">
      <c r="B29" s="42"/>
      <c r="C29" s="15"/>
      <c r="D29" s="15"/>
      <c r="E29" s="15"/>
      <c r="F29" s="15"/>
      <c r="G29" s="15"/>
    </row>
    <row r="30" spans="2:8" ht="16.5" thickTop="1" thickBot="1" x14ac:dyDescent="0.3">
      <c r="B30" s="43"/>
      <c r="C30" s="44" t="s">
        <v>54</v>
      </c>
      <c r="D30" s="44"/>
      <c r="E30" s="44"/>
      <c r="F30" s="44" t="s">
        <v>55</v>
      </c>
      <c r="G30" s="44"/>
    </row>
    <row r="31" spans="2:8" ht="15.75" thickTop="1" x14ac:dyDescent="0.25">
      <c r="B31" s="15"/>
      <c r="C31" s="46" t="s">
        <v>62</v>
      </c>
      <c r="D31" s="46" t="s">
        <v>63</v>
      </c>
      <c r="E31" s="46" t="s">
        <v>64</v>
      </c>
      <c r="F31" s="47" t="s">
        <v>3</v>
      </c>
      <c r="G31" s="47" t="s">
        <v>4</v>
      </c>
      <c r="H31" s="131"/>
    </row>
    <row r="32" spans="2:8" x14ac:dyDescent="0.25">
      <c r="B32" s="15"/>
      <c r="C32" s="15"/>
      <c r="D32" s="15"/>
      <c r="E32" s="15"/>
      <c r="F32" s="15"/>
      <c r="G32" s="15"/>
      <c r="H32" s="15"/>
    </row>
    <row r="33" spans="2:8" x14ac:dyDescent="0.25">
      <c r="B33" s="41" t="s">
        <v>59</v>
      </c>
      <c r="C33" s="15"/>
      <c r="D33" s="15"/>
      <c r="E33" s="15"/>
      <c r="F33" s="15"/>
      <c r="G33" s="15"/>
      <c r="H33" s="15"/>
    </row>
    <row r="34" spans="2:8" x14ac:dyDescent="0.25">
      <c r="B34" s="15"/>
      <c r="C34" s="15"/>
      <c r="D34" s="15"/>
      <c r="E34" s="15"/>
      <c r="F34" s="15"/>
      <c r="G34" s="15"/>
      <c r="H34" s="15"/>
    </row>
    <row r="35" spans="2:8" x14ac:dyDescent="0.25">
      <c r="B35" s="42" t="s">
        <v>19</v>
      </c>
      <c r="C35" s="48">
        <v>10145.588712097</v>
      </c>
      <c r="D35" s="48">
        <v>10206.877826838001</v>
      </c>
      <c r="E35" s="48">
        <v>11797.666075853</v>
      </c>
      <c r="F35" s="49">
        <f>(D35-C35)/C35</f>
        <v>6.0409618879901407E-3</v>
      </c>
      <c r="G35" s="49">
        <f>(E35-D35)/D35</f>
        <v>0.1558545400467295</v>
      </c>
      <c r="H35" s="15"/>
    </row>
    <row r="36" spans="2:8" x14ac:dyDescent="0.25">
      <c r="B36" s="42" t="s">
        <v>20</v>
      </c>
      <c r="C36" s="48">
        <v>31377.530203241004</v>
      </c>
      <c r="D36" s="48">
        <v>31004.194516566997</v>
      </c>
      <c r="E36" s="48">
        <v>31947.416424394003</v>
      </c>
      <c r="F36" s="49">
        <f>(D36-C36)/C36</f>
        <v>-1.1898185875555139E-2</v>
      </c>
      <c r="G36" s="49">
        <f>(E36-D36)/D36</f>
        <v>3.0422396792891961E-2</v>
      </c>
    </row>
    <row r="37" spans="2:8" x14ac:dyDescent="0.25">
      <c r="B37" s="42"/>
      <c r="C37" s="15"/>
      <c r="D37" s="15"/>
      <c r="E37" s="15"/>
      <c r="F37" s="15"/>
      <c r="G37" s="15"/>
    </row>
    <row r="38" spans="2:8" x14ac:dyDescent="0.25">
      <c r="B38" s="42" t="s">
        <v>56</v>
      </c>
      <c r="C38" s="48">
        <f>C35-C36</f>
        <v>-21231.941491144004</v>
      </c>
      <c r="D38" s="48">
        <f>D35-D36</f>
        <v>-20797.316689728996</v>
      </c>
      <c r="E38" s="48">
        <f>E35-E36</f>
        <v>-20149.750348541005</v>
      </c>
      <c r="F38" s="54"/>
      <c r="G38" s="15"/>
    </row>
    <row r="39" spans="2:8" x14ac:dyDescent="0.25">
      <c r="B39" s="42" t="s">
        <v>57</v>
      </c>
      <c r="C39" s="51">
        <f>C35/C36</f>
        <v>0.32333930192660787</v>
      </c>
      <c r="D39" s="51">
        <f>D35/D36</f>
        <v>0.3292095790904675</v>
      </c>
      <c r="E39" s="51">
        <f>E35/E36</f>
        <v>0.36928388571805409</v>
      </c>
      <c r="F39" s="15"/>
      <c r="G39" s="15"/>
    </row>
    <row r="40" spans="2:8" x14ac:dyDescent="0.25">
      <c r="B40" s="15"/>
      <c r="D40" s="15"/>
      <c r="E40" s="15"/>
      <c r="F40" s="15"/>
      <c r="G40" s="15"/>
    </row>
    <row r="41" spans="2:8" x14ac:dyDescent="0.25">
      <c r="B41" s="41" t="s">
        <v>60</v>
      </c>
      <c r="D41" s="15"/>
      <c r="E41" s="15"/>
      <c r="F41" s="15"/>
      <c r="G41" s="15"/>
    </row>
    <row r="42" spans="2:8" x14ac:dyDescent="0.25">
      <c r="B42" s="15"/>
      <c r="D42" s="15"/>
      <c r="E42" s="15"/>
      <c r="F42" s="15"/>
      <c r="G42" s="15"/>
    </row>
    <row r="43" spans="2:8" x14ac:dyDescent="0.25">
      <c r="B43" s="42" t="s">
        <v>19</v>
      </c>
      <c r="C43" s="48">
        <v>22383.527683565</v>
      </c>
      <c r="D43" s="48">
        <v>25944.248292364999</v>
      </c>
      <c r="E43" s="48">
        <v>25237.218801310002</v>
      </c>
      <c r="F43" s="49">
        <f>(D43-C43)/C43</f>
        <v>0.15907772265112799</v>
      </c>
      <c r="G43" s="49">
        <f>(E43-D43)/D43</f>
        <v>-2.7251878068984738E-2</v>
      </c>
    </row>
    <row r="44" spans="2:8" x14ac:dyDescent="0.25">
      <c r="B44" s="42" t="s">
        <v>20</v>
      </c>
      <c r="C44" s="48">
        <v>14875.076987261</v>
      </c>
      <c r="D44" s="48">
        <v>15372.686038342001</v>
      </c>
      <c r="E44" s="48">
        <v>14720.737819037</v>
      </c>
      <c r="F44" s="49">
        <f>(D44-C44)/C44</f>
        <v>3.3452536178949041E-2</v>
      </c>
      <c r="G44" s="49">
        <f>(E44-D44)/D44</f>
        <v>-4.2409518914192028E-2</v>
      </c>
    </row>
    <row r="45" spans="2:8" x14ac:dyDescent="0.25">
      <c r="B45" s="42"/>
      <c r="C45" s="15"/>
      <c r="D45" s="15"/>
      <c r="E45" s="15"/>
      <c r="F45" s="15"/>
      <c r="G45" s="15"/>
    </row>
    <row r="46" spans="2:8" x14ac:dyDescent="0.25">
      <c r="B46" s="42" t="s">
        <v>56</v>
      </c>
      <c r="C46" s="48">
        <f>C43-C44</f>
        <v>7508.4506963040003</v>
      </c>
      <c r="D46" s="48">
        <f t="shared" ref="D46" si="1">D43-D44</f>
        <v>10571.562254022998</v>
      </c>
      <c r="E46" s="48">
        <f>E43-E44</f>
        <v>10516.480982273002</v>
      </c>
      <c r="F46" s="15"/>
      <c r="G46" s="15"/>
    </row>
    <row r="47" spans="2:8" x14ac:dyDescent="0.25">
      <c r="B47" s="42" t="s">
        <v>57</v>
      </c>
      <c r="C47" s="51">
        <f>C43/C44</f>
        <v>1.5047671822293243</v>
      </c>
      <c r="D47" s="51">
        <f>D43/D44</f>
        <v>1.6876847824547894</v>
      </c>
      <c r="E47" s="51">
        <f>E43/E44</f>
        <v>1.7143990411046508</v>
      </c>
      <c r="F47" s="15"/>
      <c r="G47" s="15"/>
    </row>
    <row r="48" spans="2:8" x14ac:dyDescent="0.25">
      <c r="B48" s="15"/>
      <c r="D48" s="15"/>
      <c r="E48" s="15"/>
      <c r="F48" s="15"/>
      <c r="G48" s="15"/>
    </row>
    <row r="49" spans="2:7" x14ac:dyDescent="0.25">
      <c r="B49" s="15"/>
      <c r="C49" s="15"/>
      <c r="D49" s="15"/>
      <c r="E49" s="15"/>
      <c r="F49" s="15"/>
      <c r="G49" s="15"/>
    </row>
  </sheetData>
  <mergeCells count="1">
    <mergeCell ref="B11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4"/>
  <sheetViews>
    <sheetView workbookViewId="0">
      <selection activeCell="D9" sqref="D9"/>
    </sheetView>
  </sheetViews>
  <sheetFormatPr baseColWidth="10" defaultColWidth="9.140625" defaultRowHeight="15" x14ac:dyDescent="0.25"/>
  <cols>
    <col min="1" max="1" width="6.7109375" customWidth="1"/>
    <col min="2" max="2" width="30.85546875" customWidth="1"/>
    <col min="3" max="5" width="12.42578125" customWidth="1"/>
    <col min="6" max="8" width="10" customWidth="1"/>
  </cols>
  <sheetData>
    <row r="2" spans="2:7" x14ac:dyDescent="0.25">
      <c r="B2" s="1"/>
      <c r="C2" s="2"/>
      <c r="D2" s="2"/>
      <c r="E2" s="2"/>
      <c r="F2" s="2"/>
      <c r="G2" s="2"/>
    </row>
    <row r="3" spans="2:7" x14ac:dyDescent="0.25">
      <c r="B3" s="1"/>
      <c r="C3" s="2"/>
      <c r="D3" s="2"/>
      <c r="E3" s="2"/>
      <c r="F3" s="2"/>
      <c r="G3" s="2"/>
    </row>
    <row r="4" spans="2:7" x14ac:dyDescent="0.25">
      <c r="B4" s="1"/>
      <c r="C4" s="2"/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ht="18.75" x14ac:dyDescent="0.3">
      <c r="B8" s="156" t="s">
        <v>0</v>
      </c>
      <c r="C8" s="156"/>
      <c r="D8" s="156"/>
      <c r="E8" s="156"/>
      <c r="F8" s="156"/>
      <c r="G8" s="156"/>
    </row>
    <row r="9" spans="2:7" x14ac:dyDescent="0.25">
      <c r="B9" s="3"/>
      <c r="C9" s="119"/>
      <c r="D9" s="119"/>
      <c r="E9" s="119"/>
      <c r="F9" s="119"/>
      <c r="G9" s="119"/>
    </row>
    <row r="10" spans="2:7" x14ac:dyDescent="0.25">
      <c r="B10" s="3"/>
      <c r="C10" s="59"/>
      <c r="D10" s="59"/>
      <c r="E10" s="59"/>
      <c r="F10" s="59"/>
      <c r="G10" s="59"/>
    </row>
    <row r="11" spans="2:7" x14ac:dyDescent="0.25">
      <c r="B11" s="4" t="s">
        <v>1</v>
      </c>
      <c r="C11" s="4" t="s">
        <v>65</v>
      </c>
      <c r="D11" s="4" t="s">
        <v>65</v>
      </c>
      <c r="E11" s="4" t="s">
        <v>65</v>
      </c>
      <c r="F11" s="132" t="s">
        <v>2</v>
      </c>
      <c r="G11" s="132"/>
    </row>
    <row r="12" spans="2:7" x14ac:dyDescent="0.25">
      <c r="B12" s="60"/>
      <c r="C12" s="4">
        <v>2022</v>
      </c>
      <c r="D12" s="4">
        <v>2023</v>
      </c>
      <c r="E12" s="4">
        <v>2024</v>
      </c>
      <c r="F12" s="4" t="s">
        <v>3</v>
      </c>
      <c r="G12" s="4" t="s">
        <v>4</v>
      </c>
    </row>
    <row r="13" spans="2:7" x14ac:dyDescent="0.25">
      <c r="B13" s="3"/>
      <c r="C13" s="3"/>
      <c r="D13" s="3"/>
      <c r="E13" s="3"/>
      <c r="F13" s="3"/>
      <c r="G13" s="3"/>
    </row>
    <row r="14" spans="2:7" x14ac:dyDescent="0.25">
      <c r="B14" s="5" t="s">
        <v>5</v>
      </c>
      <c r="C14" s="3"/>
      <c r="D14" s="3"/>
      <c r="E14" s="3"/>
      <c r="F14" s="3"/>
      <c r="G14" s="3"/>
    </row>
    <row r="15" spans="2:7" x14ac:dyDescent="0.25">
      <c r="B15" s="8" t="s">
        <v>6</v>
      </c>
      <c r="C15" s="6">
        <v>3493.244721989</v>
      </c>
      <c r="D15" s="6">
        <v>4037.6144025029998</v>
      </c>
      <c r="E15" s="6">
        <v>5713.7207438699998</v>
      </c>
      <c r="F15" s="7">
        <f>+(D15-C15)/C15</f>
        <v>0.15583496829962834</v>
      </c>
      <c r="G15" s="7">
        <f>+(E15-D15)/D15</f>
        <v>0.41512293504995113</v>
      </c>
    </row>
    <row r="16" spans="2:7" x14ac:dyDescent="0.25">
      <c r="B16" s="8" t="s">
        <v>7</v>
      </c>
      <c r="C16" s="6">
        <v>4696.5620563789998</v>
      </c>
      <c r="D16" s="6">
        <v>4531.2270727759997</v>
      </c>
      <c r="E16" s="6">
        <v>3985.9633794310002</v>
      </c>
      <c r="F16" s="7">
        <f>+(D16-C16)/C16</f>
        <v>-3.5203406580870712E-2</v>
      </c>
      <c r="G16" s="7">
        <f>+(E16-D16)/D16</f>
        <v>-0.12033466533182377</v>
      </c>
    </row>
    <row r="17" spans="2:7" x14ac:dyDescent="0.25">
      <c r="B17" s="3"/>
      <c r="C17" s="3"/>
      <c r="D17" s="3"/>
      <c r="E17" s="3"/>
      <c r="F17" s="3"/>
      <c r="G17" s="3"/>
    </row>
    <row r="18" spans="2:7" x14ac:dyDescent="0.25">
      <c r="B18" s="8" t="s">
        <v>8</v>
      </c>
      <c r="C18" s="6">
        <f>+C15-C16</f>
        <v>-1203.3173343899998</v>
      </c>
      <c r="D18" s="6">
        <f>+D15-D16</f>
        <v>-493.61267027299982</v>
      </c>
      <c r="E18" s="6">
        <f>+E15-E16</f>
        <v>1727.7573644389995</v>
      </c>
      <c r="F18" s="3"/>
      <c r="G18" s="3"/>
    </row>
    <row r="19" spans="2:7" x14ac:dyDescent="0.25">
      <c r="B19" s="8" t="s">
        <v>9</v>
      </c>
      <c r="C19" s="7">
        <f>+C15/C16</f>
        <v>0.74378762168049684</v>
      </c>
      <c r="D19" s="7">
        <f>+D15/D16</f>
        <v>0.89106423881542662</v>
      </c>
      <c r="E19" s="7">
        <f>+E15/E16</f>
        <v>1.4334604209749759</v>
      </c>
      <c r="F19" s="3"/>
      <c r="G19" s="3"/>
    </row>
    <row r="20" spans="2:7" x14ac:dyDescent="0.25">
      <c r="B20" s="3"/>
      <c r="C20" s="3"/>
      <c r="D20" s="3"/>
      <c r="E20" s="3"/>
      <c r="F20" s="3"/>
      <c r="G20" s="3"/>
    </row>
    <row r="21" spans="2:7" x14ac:dyDescent="0.25">
      <c r="B21" s="5" t="s">
        <v>10</v>
      </c>
      <c r="C21" s="3"/>
      <c r="D21" s="3"/>
      <c r="E21" s="3"/>
      <c r="F21" s="3"/>
      <c r="G21" s="3"/>
    </row>
    <row r="22" spans="2:7" x14ac:dyDescent="0.25">
      <c r="B22" s="8" t="s">
        <v>6</v>
      </c>
      <c r="C22" s="6">
        <v>11256.540602841</v>
      </c>
      <c r="D22" s="6">
        <v>12794.438283926</v>
      </c>
      <c r="E22" s="6">
        <v>11524.747451775</v>
      </c>
      <c r="F22" s="7">
        <f>+(D22-C22)/C22</f>
        <v>0.13662258551236028</v>
      </c>
      <c r="G22" s="7">
        <f>+(E22-D22)/D22</f>
        <v>-9.9237715949292357E-2</v>
      </c>
    </row>
    <row r="23" spans="2:7" x14ac:dyDescent="0.25">
      <c r="B23" s="8" t="s">
        <v>7</v>
      </c>
      <c r="C23" s="6">
        <v>17419.951696370001</v>
      </c>
      <c r="D23" s="6">
        <v>16781.007559179001</v>
      </c>
      <c r="E23" s="6">
        <v>15860.245067209</v>
      </c>
      <c r="F23" s="7">
        <f>+(D23-C23)/C23</f>
        <v>-3.6678869627643343E-2</v>
      </c>
      <c r="G23" s="7">
        <f>+(E23-D23)/D23</f>
        <v>-5.4869321089504874E-2</v>
      </c>
    </row>
    <row r="24" spans="2:7" x14ac:dyDescent="0.25">
      <c r="B24" s="61"/>
      <c r="C24" s="3"/>
      <c r="D24" s="3"/>
      <c r="E24" s="3"/>
      <c r="F24" s="3"/>
      <c r="G24" s="3"/>
    </row>
    <row r="25" spans="2:7" x14ac:dyDescent="0.25">
      <c r="B25" s="8" t="s">
        <v>8</v>
      </c>
      <c r="C25" s="6">
        <f>+C22-C23</f>
        <v>-6163.4110935290009</v>
      </c>
      <c r="D25" s="6">
        <f>+D22-D23</f>
        <v>-3986.5692752530013</v>
      </c>
      <c r="E25" s="6">
        <f>+E22-E23</f>
        <v>-4335.4976154340002</v>
      </c>
      <c r="F25" s="3"/>
      <c r="G25" s="3"/>
    </row>
    <row r="26" spans="2:7" x14ac:dyDescent="0.25">
      <c r="B26" s="8" t="s">
        <v>9</v>
      </c>
      <c r="C26" s="7">
        <f>+C22/C23</f>
        <v>0.64618667141233554</v>
      </c>
      <c r="D26" s="7">
        <f>+D22/D23</f>
        <v>0.76243564272322861</v>
      </c>
      <c r="E26" s="7">
        <f>+E22/E23</f>
        <v>0.72664371848845977</v>
      </c>
      <c r="F26" s="3"/>
      <c r="G26" s="3"/>
    </row>
    <row r="27" spans="2:7" x14ac:dyDescent="0.25">
      <c r="B27" s="3"/>
      <c r="C27" s="3"/>
      <c r="D27" s="3"/>
      <c r="E27" s="3"/>
      <c r="F27" s="3"/>
      <c r="G27" s="3"/>
    </row>
    <row r="28" spans="2:7" x14ac:dyDescent="0.25">
      <c r="B28" s="5" t="s">
        <v>11</v>
      </c>
      <c r="C28" s="3"/>
      <c r="D28" s="3"/>
      <c r="E28" s="3"/>
      <c r="F28" s="3"/>
      <c r="G28" s="3"/>
    </row>
    <row r="29" spans="2:7" x14ac:dyDescent="0.25">
      <c r="B29" s="8" t="s">
        <v>6</v>
      </c>
      <c r="C29" s="6">
        <v>5632.3394958010003</v>
      </c>
      <c r="D29" s="6">
        <v>6489.9148601880006</v>
      </c>
      <c r="E29" s="6">
        <v>6913.3185997259998</v>
      </c>
      <c r="F29" s="7">
        <f>+(D29-C29)/C29</f>
        <v>0.15225917489993926</v>
      </c>
      <c r="G29" s="7">
        <f>+(E29-D29)/D29</f>
        <v>6.524026102951587E-2</v>
      </c>
    </row>
    <row r="30" spans="2:7" x14ac:dyDescent="0.25">
      <c r="B30" s="8" t="s">
        <v>7</v>
      </c>
      <c r="C30" s="6">
        <v>7011.6738167739995</v>
      </c>
      <c r="D30" s="6">
        <v>7446.168270094</v>
      </c>
      <c r="E30" s="6">
        <v>7586.0416403879999</v>
      </c>
      <c r="F30" s="7">
        <f>+(D30-C30)/C30</f>
        <v>6.1967294069008333E-2</v>
      </c>
      <c r="G30" s="7">
        <f>+(E30-D30)/D30</f>
        <v>1.878461044934647E-2</v>
      </c>
    </row>
    <row r="31" spans="2:7" x14ac:dyDescent="0.25">
      <c r="B31" s="61"/>
      <c r="C31" s="3"/>
      <c r="D31" s="3"/>
      <c r="E31" s="3"/>
      <c r="F31" s="3"/>
      <c r="G31" s="3"/>
    </row>
    <row r="32" spans="2:7" x14ac:dyDescent="0.25">
      <c r="B32" s="8" t="s">
        <v>8</v>
      </c>
      <c r="C32" s="6">
        <f>+C29-C30</f>
        <v>-1379.3343209729992</v>
      </c>
      <c r="D32" s="6">
        <f>+D29-D30</f>
        <v>-956.25340990599943</v>
      </c>
      <c r="E32" s="6">
        <f>+E29-E30</f>
        <v>-672.72304066200013</v>
      </c>
      <c r="F32" s="3"/>
      <c r="G32" s="3"/>
    </row>
    <row r="33" spans="2:7" x14ac:dyDescent="0.25">
      <c r="B33" s="8" t="s">
        <v>9</v>
      </c>
      <c r="C33" s="7">
        <f>+C29/C30</f>
        <v>0.80328030695420782</v>
      </c>
      <c r="D33" s="7">
        <f>+D29/D30</f>
        <v>0.87157778669243968</v>
      </c>
      <c r="E33" s="7">
        <f>+E29/E30</f>
        <v>0.91132094014875553</v>
      </c>
      <c r="F33" s="3"/>
      <c r="G33" s="3"/>
    </row>
    <row r="34" spans="2:7" x14ac:dyDescent="0.25">
      <c r="B34" s="5"/>
      <c r="C34" s="3"/>
      <c r="D34" s="3"/>
      <c r="E34" s="3"/>
      <c r="F34" s="3"/>
      <c r="G34" s="3"/>
    </row>
    <row r="35" spans="2:7" x14ac:dyDescent="0.25">
      <c r="B35" s="5" t="s">
        <v>12</v>
      </c>
      <c r="C35" s="3"/>
      <c r="D35" s="3"/>
      <c r="E35" s="3"/>
      <c r="F35" s="3"/>
      <c r="G35" s="3"/>
    </row>
    <row r="36" spans="2:7" x14ac:dyDescent="0.25">
      <c r="B36" s="8" t="s">
        <v>6</v>
      </c>
      <c r="C36" s="6">
        <v>9601.3314223189991</v>
      </c>
      <c r="D36" s="6">
        <v>11015.777578869</v>
      </c>
      <c r="E36" s="6">
        <v>10717.476159059001</v>
      </c>
      <c r="F36" s="7">
        <f>+(D36-C36)/C36</f>
        <v>0.14731770983990999</v>
      </c>
      <c r="G36" s="7">
        <f>+(E36-D36)/D36</f>
        <v>-2.7079470121311757E-2</v>
      </c>
    </row>
    <row r="37" spans="2:7" x14ac:dyDescent="0.25">
      <c r="B37" s="8" t="s">
        <v>7</v>
      </c>
      <c r="C37" s="6">
        <v>9657.5673104580001</v>
      </c>
      <c r="D37" s="6">
        <v>10103.692975077</v>
      </c>
      <c r="E37" s="6">
        <v>10478.558378162999</v>
      </c>
      <c r="F37" s="7">
        <f>+(D37-C37)/C37</f>
        <v>4.6194414211941169E-2</v>
      </c>
      <c r="G37" s="7">
        <f>+(E37-D37)/D37</f>
        <v>3.7101820493822255E-2</v>
      </c>
    </row>
    <row r="38" spans="2:7" x14ac:dyDescent="0.25">
      <c r="B38" s="61"/>
      <c r="C38" s="3"/>
      <c r="D38" s="3"/>
      <c r="E38" s="3"/>
      <c r="F38" s="3"/>
      <c r="G38" s="3"/>
    </row>
    <row r="39" spans="2:7" x14ac:dyDescent="0.25">
      <c r="B39" s="8" t="s">
        <v>8</v>
      </c>
      <c r="C39" s="6">
        <f>+C36-C37</f>
        <v>-56.235888139000963</v>
      </c>
      <c r="D39" s="6">
        <f>+D36-D37</f>
        <v>912.08460379200005</v>
      </c>
      <c r="E39" s="6">
        <f>+E36-E37</f>
        <v>238.9177808960012</v>
      </c>
      <c r="F39" s="3"/>
      <c r="G39" s="3"/>
    </row>
    <row r="40" spans="2:7" x14ac:dyDescent="0.25">
      <c r="B40" s="8" t="s">
        <v>9</v>
      </c>
      <c r="C40" s="7">
        <f>+C36/C37</f>
        <v>0.99417701307884188</v>
      </c>
      <c r="D40" s="7">
        <f>+D36/D37</f>
        <v>1.0902723990170584</v>
      </c>
      <c r="E40" s="7">
        <f>+E36/E37</f>
        <v>1.0228006346172485</v>
      </c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5" t="s">
        <v>13</v>
      </c>
      <c r="C42" s="3"/>
      <c r="D42" s="3"/>
      <c r="E42" s="3"/>
      <c r="F42" s="3"/>
      <c r="G42" s="3"/>
    </row>
    <row r="43" spans="2:7" x14ac:dyDescent="0.25">
      <c r="B43" s="8" t="s">
        <v>6</v>
      </c>
      <c r="C43" s="6">
        <v>2545.6601527120001</v>
      </c>
      <c r="D43" s="6">
        <v>1813.3809937169999</v>
      </c>
      <c r="E43" s="6">
        <v>2165.6219227329998</v>
      </c>
      <c r="F43" s="7">
        <f>+(D43-C43)/C43</f>
        <v>-0.28765786281993377</v>
      </c>
      <c r="G43" s="7">
        <f>+(E43-D43)/D43</f>
        <v>0.19424540691473208</v>
      </c>
    </row>
    <row r="44" spans="2:7" x14ac:dyDescent="0.25">
      <c r="B44" s="8" t="s">
        <v>7</v>
      </c>
      <c r="C44" s="6">
        <v>7466.8523105209997</v>
      </c>
      <c r="D44" s="6">
        <v>7514.784677783</v>
      </c>
      <c r="E44" s="6">
        <v>8757.3457782400001</v>
      </c>
      <c r="F44" s="7">
        <f>+(D44-C44)/C44</f>
        <v>6.4193538680900756E-3</v>
      </c>
      <c r="G44" s="7">
        <f>+(E44-D44)/D44</f>
        <v>0.16534886277321501</v>
      </c>
    </row>
    <row r="45" spans="2:7" x14ac:dyDescent="0.25">
      <c r="B45" s="61"/>
      <c r="C45" s="3"/>
      <c r="D45" s="3"/>
      <c r="E45" s="3"/>
      <c r="F45" s="3"/>
      <c r="G45" s="3"/>
    </row>
    <row r="46" spans="2:7" x14ac:dyDescent="0.25">
      <c r="B46" s="8" t="s">
        <v>8</v>
      </c>
      <c r="C46" s="6">
        <f>+C43-C44</f>
        <v>-4921.1921578089996</v>
      </c>
      <c r="D46" s="6">
        <f>+D43-D44</f>
        <v>-5701.4036840660001</v>
      </c>
      <c r="E46" s="6">
        <f>+E43-E44</f>
        <v>-6591.7238555069998</v>
      </c>
      <c r="F46" s="3"/>
      <c r="G46" s="3"/>
    </row>
    <row r="47" spans="2:7" x14ac:dyDescent="0.25">
      <c r="B47" s="8" t="s">
        <v>9</v>
      </c>
      <c r="C47" s="7">
        <f>+C43/C44</f>
        <v>0.34092815109321167</v>
      </c>
      <c r="D47" s="7">
        <f>+D43/D44</f>
        <v>0.24130844348450189</v>
      </c>
      <c r="E47" s="7">
        <f>+E43/E44</f>
        <v>0.24729204231196109</v>
      </c>
      <c r="F47" s="3"/>
      <c r="G47" s="3"/>
    </row>
    <row r="48" spans="2:7" ht="15.75" thickBot="1" x14ac:dyDescent="0.3">
      <c r="C48" s="3"/>
      <c r="D48" s="3"/>
      <c r="E48" s="3"/>
      <c r="F48" s="3"/>
      <c r="G48" s="3"/>
    </row>
    <row r="49" spans="2:7" x14ac:dyDescent="0.25">
      <c r="B49" s="63" t="s">
        <v>14</v>
      </c>
      <c r="C49" s="9">
        <f t="shared" ref="C49:E50" si="0">SUM(C15+C22+C29+C36+C43)</f>
        <v>32529.116395662</v>
      </c>
      <c r="D49" s="9">
        <f t="shared" si="0"/>
        <v>36151.126119203</v>
      </c>
      <c r="E49" s="9">
        <f t="shared" si="0"/>
        <v>37034.884877163</v>
      </c>
      <c r="F49" s="133">
        <f>+(D49-C49)/C49</f>
        <v>0.11134669873861133</v>
      </c>
      <c r="G49" s="133">
        <f>+(E49-D49)/D49</f>
        <v>2.4446230389779184E-2</v>
      </c>
    </row>
    <row r="50" spans="2:7" x14ac:dyDescent="0.25">
      <c r="B50" s="5" t="s">
        <v>15</v>
      </c>
      <c r="C50" s="10">
        <f t="shared" si="0"/>
        <v>46252.607190502</v>
      </c>
      <c r="D50" s="10">
        <f t="shared" si="0"/>
        <v>46376.880554909003</v>
      </c>
      <c r="E50" s="10">
        <f t="shared" si="0"/>
        <v>46668.154243431003</v>
      </c>
      <c r="F50" s="134">
        <f>+(D50-C50)/C50</f>
        <v>2.6868402011405467E-3</v>
      </c>
      <c r="G50" s="134">
        <f>+(E50-D50)/D50</f>
        <v>6.280579569752213E-3</v>
      </c>
    </row>
    <row r="51" spans="2:7" x14ac:dyDescent="0.25">
      <c r="B51" s="3"/>
      <c r="C51" s="3"/>
      <c r="D51" s="3"/>
      <c r="E51" s="3"/>
      <c r="F51" s="5"/>
      <c r="G51" s="5"/>
    </row>
    <row r="52" spans="2:7" x14ac:dyDescent="0.25">
      <c r="B52" s="5" t="s">
        <v>16</v>
      </c>
      <c r="C52" s="10">
        <f>+C49-C50</f>
        <v>-13723.49079484</v>
      </c>
      <c r="D52" s="10">
        <f>+D49-D50</f>
        <v>-10225.754435706003</v>
      </c>
      <c r="E52" s="10">
        <f>+E49-E50</f>
        <v>-9633.2693662680031</v>
      </c>
      <c r="F52" s="134">
        <f>+(D52-C52)/C52</f>
        <v>-0.2548722049967882</v>
      </c>
      <c r="G52" s="134">
        <f>+(E52-D52)/D52</f>
        <v>-5.794047501954256E-2</v>
      </c>
    </row>
    <row r="53" spans="2:7" ht="15.75" thickBot="1" x14ac:dyDescent="0.3">
      <c r="B53" s="11" t="s">
        <v>17</v>
      </c>
      <c r="C53" s="12">
        <f>+C49/C50</f>
        <v>0.70329260060267207</v>
      </c>
      <c r="D53" s="12">
        <f>+D49/D50</f>
        <v>0.77950749784477247</v>
      </c>
      <c r="E53" s="12">
        <f>+E49/E50</f>
        <v>0.79357937929109379</v>
      </c>
      <c r="F53" s="12"/>
      <c r="G53" s="12"/>
    </row>
    <row r="54" spans="2:7" x14ac:dyDescent="0.25">
      <c r="B54" s="94"/>
      <c r="C54" s="3"/>
      <c r="D54" s="3"/>
      <c r="E54" s="3"/>
      <c r="F54" s="3"/>
      <c r="G54" s="3"/>
    </row>
  </sheetData>
  <mergeCells count="1">
    <mergeCell ref="B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2:M68"/>
  <sheetViews>
    <sheetView workbookViewId="0">
      <selection activeCell="E4" sqref="E4"/>
    </sheetView>
  </sheetViews>
  <sheetFormatPr baseColWidth="10" defaultRowHeight="15" x14ac:dyDescent="0.25"/>
  <cols>
    <col min="1" max="1" width="3" customWidth="1"/>
    <col min="2" max="2" width="31.85546875" customWidth="1"/>
  </cols>
  <sheetData>
    <row r="2" spans="2:12" x14ac:dyDescent="0.25">
      <c r="H2" s="62"/>
    </row>
    <row r="3" spans="2:12" x14ac:dyDescent="0.25">
      <c r="H3" s="62"/>
    </row>
    <row r="4" spans="2:12" x14ac:dyDescent="0.25">
      <c r="H4" s="62"/>
    </row>
    <row r="5" spans="2:12" x14ac:dyDescent="0.25">
      <c r="H5" s="62"/>
    </row>
    <row r="6" spans="2:12" ht="17.25" customHeight="1" x14ac:dyDescent="0.25">
      <c r="B6" s="15"/>
      <c r="C6" s="15"/>
      <c r="D6" s="15"/>
      <c r="E6" s="15" t="s">
        <v>37</v>
      </c>
      <c r="F6" s="15"/>
      <c r="H6" s="94"/>
      <c r="I6" s="15"/>
      <c r="J6" s="15"/>
      <c r="K6" s="15"/>
      <c r="L6" s="15"/>
    </row>
    <row r="7" spans="2:12" ht="17.25" customHeight="1" x14ac:dyDescent="0.25">
      <c r="B7" s="15"/>
      <c r="C7" s="15"/>
      <c r="D7" s="15"/>
      <c r="E7" s="15"/>
      <c r="F7" s="15"/>
      <c r="H7" s="94"/>
      <c r="I7" s="15"/>
      <c r="J7" s="15"/>
      <c r="K7" s="15"/>
      <c r="L7" s="15"/>
    </row>
    <row r="8" spans="2:12" ht="13.5" customHeight="1" x14ac:dyDescent="0.25">
      <c r="B8" s="158" t="s">
        <v>38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x14ac:dyDescent="0.25">
      <c r="D9" s="24"/>
      <c r="E9" s="24"/>
      <c r="F9" s="24"/>
      <c r="H9" s="62"/>
      <c r="I9" s="24"/>
      <c r="J9" s="24"/>
      <c r="K9" s="24"/>
      <c r="L9" s="24"/>
    </row>
    <row r="10" spans="2:12" ht="17.25" customHeight="1" x14ac:dyDescent="0.25">
      <c r="B10" s="157" t="s">
        <v>66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</row>
    <row r="11" spans="2:12" ht="15.75" thickBot="1" x14ac:dyDescent="0.3">
      <c r="B11" s="15"/>
      <c r="C11" s="15"/>
      <c r="D11" s="15"/>
      <c r="E11" s="15"/>
      <c r="F11" s="15"/>
      <c r="G11" s="15"/>
      <c r="H11" s="94"/>
      <c r="I11" s="15"/>
      <c r="J11" s="15"/>
      <c r="K11" s="15"/>
      <c r="L11" s="15"/>
    </row>
    <row r="12" spans="2:12" ht="15.75" thickBot="1" x14ac:dyDescent="0.3">
      <c r="B12" s="25" t="s">
        <v>18</v>
      </c>
      <c r="C12" s="95" t="s">
        <v>19</v>
      </c>
      <c r="D12" s="95"/>
      <c r="E12" s="96"/>
      <c r="F12" s="96"/>
      <c r="G12" s="97"/>
      <c r="H12" s="95" t="s">
        <v>20</v>
      </c>
      <c r="I12" s="95"/>
      <c r="J12" s="96"/>
      <c r="K12" s="96"/>
      <c r="L12" s="98"/>
    </row>
    <row r="13" spans="2:12" x14ac:dyDescent="0.25">
      <c r="B13" s="26"/>
      <c r="C13" s="99" t="s">
        <v>21</v>
      </c>
      <c r="D13" s="99"/>
      <c r="E13" s="24"/>
      <c r="F13" s="100" t="s">
        <v>39</v>
      </c>
      <c r="G13" s="100"/>
      <c r="H13" s="99" t="s">
        <v>21</v>
      </c>
      <c r="I13" s="99"/>
      <c r="J13" s="24"/>
      <c r="K13" s="100" t="s">
        <v>39</v>
      </c>
      <c r="L13" s="100"/>
    </row>
    <row r="14" spans="2:12" ht="15.75" thickBot="1" x14ac:dyDescent="0.3">
      <c r="B14" s="27"/>
      <c r="C14" s="28" t="s">
        <v>62</v>
      </c>
      <c r="D14" s="28" t="s">
        <v>63</v>
      </c>
      <c r="E14" s="28" t="s">
        <v>64</v>
      </c>
      <c r="F14" s="101" t="s">
        <v>3</v>
      </c>
      <c r="G14" s="101" t="s">
        <v>4</v>
      </c>
      <c r="H14" s="28" t="s">
        <v>62</v>
      </c>
      <c r="I14" s="28" t="s">
        <v>63</v>
      </c>
      <c r="J14" s="28" t="s">
        <v>64</v>
      </c>
      <c r="K14" s="101" t="s">
        <v>3</v>
      </c>
      <c r="L14" s="101" t="s">
        <v>4</v>
      </c>
    </row>
    <row r="15" spans="2:12" x14ac:dyDescent="0.25">
      <c r="B15" s="26"/>
      <c r="C15" s="29"/>
      <c r="D15" s="29"/>
      <c r="E15" s="29"/>
      <c r="F15" s="29"/>
      <c r="G15" s="56"/>
      <c r="H15" s="29"/>
      <c r="I15" s="29"/>
      <c r="J15" s="29"/>
      <c r="K15" s="29"/>
      <c r="L15" s="56"/>
    </row>
    <row r="16" spans="2:12" x14ac:dyDescent="0.25">
      <c r="B16" s="19" t="s">
        <v>40</v>
      </c>
      <c r="C16" s="64">
        <f>SUM(C17:C18)</f>
        <v>3870.1588022239998</v>
      </c>
      <c r="D16" s="64">
        <f>SUM(D17:D18)</f>
        <v>4397.2690278970003</v>
      </c>
      <c r="E16" s="64">
        <f>SUM(E17:E18)</f>
        <v>6120.0222785839997</v>
      </c>
      <c r="F16" s="65">
        <f t="shared" ref="F16:G18" si="0">(D16-C16)/C16</f>
        <v>0.13619860388418553</v>
      </c>
      <c r="G16" s="66">
        <f t="shared" si="0"/>
        <v>0.39177799669694269</v>
      </c>
      <c r="H16" s="64">
        <f>SUM(H17:H18)</f>
        <v>6227.7370834430003</v>
      </c>
      <c r="I16" s="64">
        <f>SUM(I17:I18)</f>
        <v>6207.9001539659994</v>
      </c>
      <c r="J16" s="64">
        <f>SUM(J17:J18)</f>
        <v>5519.7740859880005</v>
      </c>
      <c r="K16" s="65">
        <f t="shared" ref="K16:L18" si="1">(I16-H16)/H16</f>
        <v>-3.1852548062343842E-3</v>
      </c>
      <c r="L16" s="66">
        <f t="shared" si="1"/>
        <v>-0.1108468324089234</v>
      </c>
    </row>
    <row r="17" spans="2:12" x14ac:dyDescent="0.25">
      <c r="B17" s="30" t="s">
        <v>26</v>
      </c>
      <c r="C17" s="67">
        <v>3163.4385916339997</v>
      </c>
      <c r="D17" s="67">
        <v>3692.113946126</v>
      </c>
      <c r="E17" s="67">
        <v>5476.654017977</v>
      </c>
      <c r="F17" s="68">
        <f t="shared" si="0"/>
        <v>0.16712047323761242</v>
      </c>
      <c r="G17" s="69">
        <f t="shared" si="0"/>
        <v>0.48333829830020619</v>
      </c>
      <c r="H17" s="67">
        <v>5749.3657456870005</v>
      </c>
      <c r="I17" s="67">
        <v>5820.7190475219995</v>
      </c>
      <c r="J17" s="67">
        <v>5201.0250059360005</v>
      </c>
      <c r="K17" s="68">
        <f t="shared" si="1"/>
        <v>1.2410638841080179E-2</v>
      </c>
      <c r="L17" s="69">
        <f t="shared" si="1"/>
        <v>-0.10646348613060368</v>
      </c>
    </row>
    <row r="18" spans="2:12" x14ac:dyDescent="0.25">
      <c r="B18" s="30" t="s">
        <v>27</v>
      </c>
      <c r="C18" s="67">
        <v>706.72021058999997</v>
      </c>
      <c r="D18" s="67">
        <v>705.15508177100003</v>
      </c>
      <c r="E18" s="67">
        <v>643.36826060700002</v>
      </c>
      <c r="F18" s="68">
        <f t="shared" si="0"/>
        <v>-2.2146371301498538E-3</v>
      </c>
      <c r="G18" s="69">
        <f t="shared" si="0"/>
        <v>-8.7621606595845752E-2</v>
      </c>
      <c r="H18" s="67">
        <v>478.371337756</v>
      </c>
      <c r="I18" s="67">
        <v>387.18110644400002</v>
      </c>
      <c r="J18" s="67">
        <v>318.74908005200001</v>
      </c>
      <c r="K18" s="68">
        <f t="shared" si="1"/>
        <v>-0.19062645295549216</v>
      </c>
      <c r="L18" s="69">
        <f t="shared" si="1"/>
        <v>-0.176744229646179</v>
      </c>
    </row>
    <row r="19" spans="2:12" x14ac:dyDescent="0.25">
      <c r="B19" s="30"/>
      <c r="C19" s="67"/>
      <c r="D19" s="67"/>
      <c r="E19" s="67"/>
      <c r="F19" s="68"/>
      <c r="G19" s="69"/>
      <c r="H19" s="67"/>
      <c r="I19" s="67"/>
      <c r="J19" s="67"/>
      <c r="K19" s="68"/>
      <c r="L19" s="69"/>
    </row>
    <row r="20" spans="2:12" x14ac:dyDescent="0.25">
      <c r="B20" s="19" t="s">
        <v>41</v>
      </c>
      <c r="C20" s="64">
        <f>SUM(C21:C22)</f>
        <v>2545.6601527120001</v>
      </c>
      <c r="D20" s="64">
        <f>SUM(D21:D22)</f>
        <v>1813.3809937169999</v>
      </c>
      <c r="E20" s="64">
        <f>SUM(E21:E22)</f>
        <v>2165.6219227329998</v>
      </c>
      <c r="F20" s="65">
        <f>(D20-C20)/C20</f>
        <v>-0.28765786281993377</v>
      </c>
      <c r="G20" s="66">
        <f>(E20-D20)/D20</f>
        <v>0.19424540691473208</v>
      </c>
      <c r="H20" s="64">
        <f>SUM(H21:H22)</f>
        <v>7466.8523105209997</v>
      </c>
      <c r="I20" s="64">
        <f>SUM(I21:I22)</f>
        <v>7514.784677783</v>
      </c>
      <c r="J20" s="64">
        <f>SUM(J21:J22)</f>
        <v>8757.3457782400001</v>
      </c>
      <c r="K20" s="65">
        <f>(I20-H20)/H20</f>
        <v>6.4193538680900756E-3</v>
      </c>
      <c r="L20" s="66">
        <f>(J20-I20)/I20</f>
        <v>0.16534886277321501</v>
      </c>
    </row>
    <row r="21" spans="2:12" x14ac:dyDescent="0.25">
      <c r="B21" s="30" t="s">
        <v>26</v>
      </c>
      <c r="C21" s="67">
        <v>2545.6601527120001</v>
      </c>
      <c r="D21" s="67">
        <v>1813.3809937169999</v>
      </c>
      <c r="E21" s="67">
        <v>2165.6219227329998</v>
      </c>
      <c r="F21" s="68">
        <f>(D21-C21)/C21</f>
        <v>-0.28765786281993377</v>
      </c>
      <c r="G21" s="69">
        <f>(E21-D21)/D21</f>
        <v>0.19424540691473208</v>
      </c>
      <c r="H21" s="67">
        <v>7466.8523105209997</v>
      </c>
      <c r="I21" s="67">
        <v>7514.784677783</v>
      </c>
      <c r="J21" s="67">
        <v>8757.3457782400001</v>
      </c>
      <c r="K21" s="68">
        <f>(I21-H21)/H21</f>
        <v>6.4193538680900756E-3</v>
      </c>
      <c r="L21" s="69">
        <f>(J21-I21)/I21</f>
        <v>0.16534886277321501</v>
      </c>
    </row>
    <row r="22" spans="2:12" x14ac:dyDescent="0.25">
      <c r="B22" s="30" t="s">
        <v>27</v>
      </c>
      <c r="C22" s="67">
        <v>0</v>
      </c>
      <c r="D22" s="67">
        <v>0</v>
      </c>
      <c r="E22" s="67">
        <v>0</v>
      </c>
      <c r="F22" s="68"/>
      <c r="G22" s="69"/>
      <c r="H22" s="67">
        <v>0</v>
      </c>
      <c r="I22" s="67">
        <v>0</v>
      </c>
      <c r="J22" s="67">
        <v>0</v>
      </c>
      <c r="K22" s="68"/>
      <c r="L22" s="69"/>
    </row>
    <row r="23" spans="2:12" x14ac:dyDescent="0.25">
      <c r="B23" s="30"/>
      <c r="C23" s="67"/>
      <c r="D23" s="67"/>
      <c r="E23" s="67"/>
      <c r="F23" s="68"/>
      <c r="G23" s="69"/>
      <c r="H23" s="67"/>
      <c r="I23" s="67"/>
      <c r="J23" s="67"/>
      <c r="K23" s="68"/>
      <c r="L23" s="69"/>
    </row>
    <row r="24" spans="2:12" x14ac:dyDescent="0.25">
      <c r="B24" s="19" t="s">
        <v>42</v>
      </c>
      <c r="C24" s="64">
        <f>SUM(C25:C26)</f>
        <v>1814.1391476670001</v>
      </c>
      <c r="D24" s="64">
        <f>SUM(D25:D26)</f>
        <v>1716.2829680689999</v>
      </c>
      <c r="E24" s="64">
        <f>SUM(E25:E26)</f>
        <v>1237.870695327</v>
      </c>
      <c r="F24" s="65">
        <f>(D24-C24)/C24</f>
        <v>-5.3940834540638249E-2</v>
      </c>
      <c r="G24" s="66">
        <f>(E24-D24)/D24</f>
        <v>-0.27874906506836944</v>
      </c>
      <c r="H24" s="64">
        <f>SUM(H25:H26)</f>
        <v>1230.152386024</v>
      </c>
      <c r="I24" s="64">
        <f>SUM(I25:I26)</f>
        <v>973.09044768500007</v>
      </c>
      <c r="J24" s="64">
        <f>SUM(J25:J26)</f>
        <v>656.09491895300005</v>
      </c>
      <c r="K24" s="65">
        <f>(I24-H24)/H24</f>
        <v>-0.20896755658854177</v>
      </c>
      <c r="L24" s="66">
        <f>(J24-I24)/I24</f>
        <v>-0.32576162831126149</v>
      </c>
    </row>
    <row r="25" spans="2:12" x14ac:dyDescent="0.25">
      <c r="B25" s="30" t="s">
        <v>26</v>
      </c>
      <c r="C25" s="67">
        <v>1814.1391476670001</v>
      </c>
      <c r="D25" s="67">
        <v>1716.2829680689999</v>
      </c>
      <c r="E25" s="67">
        <v>1237.870695327</v>
      </c>
      <c r="F25" s="68">
        <f>(D25-C25)/C25</f>
        <v>-5.3940834540638249E-2</v>
      </c>
      <c r="G25" s="69">
        <f>(E25-D25)/D25</f>
        <v>-0.27874906506836944</v>
      </c>
      <c r="H25" s="67">
        <v>1230.152386024</v>
      </c>
      <c r="I25" s="67">
        <v>973.09044768500007</v>
      </c>
      <c r="J25" s="67">
        <v>656.09491895300005</v>
      </c>
      <c r="K25" s="68">
        <f>(I25-H25)/H25</f>
        <v>-0.20896755658854177</v>
      </c>
      <c r="L25" s="69">
        <f>(J25-I25)/I25</f>
        <v>-0.32576162831126149</v>
      </c>
    </row>
    <row r="26" spans="2:12" x14ac:dyDescent="0.25">
      <c r="B26" s="30" t="s">
        <v>27</v>
      </c>
      <c r="C26" s="67">
        <v>0</v>
      </c>
      <c r="D26" s="67">
        <v>0</v>
      </c>
      <c r="E26" s="67">
        <v>0</v>
      </c>
      <c r="F26" s="68"/>
      <c r="G26" s="69"/>
      <c r="H26" s="67">
        <v>0</v>
      </c>
      <c r="I26" s="67">
        <v>0</v>
      </c>
      <c r="J26" s="67">
        <v>0</v>
      </c>
      <c r="K26" s="68"/>
      <c r="L26" s="69"/>
    </row>
    <row r="27" spans="2:12" x14ac:dyDescent="0.25">
      <c r="B27" s="30"/>
      <c r="C27" s="67"/>
      <c r="D27" s="67"/>
      <c r="E27" s="67"/>
      <c r="F27" s="68"/>
      <c r="G27" s="69"/>
      <c r="H27" s="67"/>
      <c r="I27" s="67"/>
      <c r="J27" s="67"/>
      <c r="K27" s="68"/>
      <c r="L27" s="69"/>
    </row>
    <row r="28" spans="2:12" x14ac:dyDescent="0.25">
      <c r="B28" s="19" t="s">
        <v>43</v>
      </c>
      <c r="C28" s="64">
        <f>SUM(C29:C30)</f>
        <v>6409.0738815689992</v>
      </c>
      <c r="D28" s="64">
        <f>SUM(D29:D30)</f>
        <v>7261.9343802370004</v>
      </c>
      <c r="E28" s="64">
        <f>SUM(E29:E30)</f>
        <v>6711.1748710010006</v>
      </c>
      <c r="F28" s="65">
        <f t="shared" ref="F28:G30" si="2">(D28-C28)/C28</f>
        <v>0.13307078595561658</v>
      </c>
      <c r="G28" s="66">
        <f t="shared" si="2"/>
        <v>-7.5841983746763791E-2</v>
      </c>
      <c r="H28" s="64">
        <f>SUM(H29:H30)</f>
        <v>5236.0285306959995</v>
      </c>
      <c r="I28" s="64">
        <f>SUM(I29:I30)</f>
        <v>5234.0041936839998</v>
      </c>
      <c r="J28" s="64">
        <f>SUM(J29:J30)</f>
        <v>4959.0752486820002</v>
      </c>
      <c r="K28" s="65">
        <f t="shared" ref="K28:L30" si="3">(I28-H28)/H28</f>
        <v>-3.8661687959340056E-4</v>
      </c>
      <c r="L28" s="66">
        <f t="shared" si="3"/>
        <v>-5.2527459823926599E-2</v>
      </c>
    </row>
    <row r="29" spans="2:12" x14ac:dyDescent="0.25">
      <c r="B29" s="30" t="s">
        <v>26</v>
      </c>
      <c r="C29" s="70">
        <f t="shared" ref="C29:E30" si="4">C33+C37</f>
        <v>237.449587159</v>
      </c>
      <c r="D29" s="70">
        <f t="shared" si="4"/>
        <v>315.78438054500003</v>
      </c>
      <c r="E29" s="70">
        <f t="shared" si="4"/>
        <v>306.00051932000002</v>
      </c>
      <c r="F29" s="68">
        <f t="shared" si="2"/>
        <v>0.32990073523920599</v>
      </c>
      <c r="G29" s="69">
        <f t="shared" si="2"/>
        <v>-3.0982726910414069E-2</v>
      </c>
      <c r="H29" s="70">
        <f t="shared" ref="H29:J30" si="5">H33+H37</f>
        <v>984.4590935409999</v>
      </c>
      <c r="I29" s="70">
        <f t="shared" si="5"/>
        <v>867.61055906599995</v>
      </c>
      <c r="J29" s="70">
        <f t="shared" si="5"/>
        <v>911.11449186000004</v>
      </c>
      <c r="K29" s="68">
        <f t="shared" si="3"/>
        <v>-0.11869313335783976</v>
      </c>
      <c r="L29" s="69">
        <f t="shared" si="3"/>
        <v>5.0142235291411097E-2</v>
      </c>
    </row>
    <row r="30" spans="2:12" x14ac:dyDescent="0.25">
      <c r="B30" s="30" t="s">
        <v>27</v>
      </c>
      <c r="C30" s="70">
        <f t="shared" si="4"/>
        <v>6171.6242944099995</v>
      </c>
      <c r="D30" s="70">
        <f t="shared" si="4"/>
        <v>6946.1499996920002</v>
      </c>
      <c r="E30" s="70">
        <f t="shared" si="4"/>
        <v>6405.1743516810002</v>
      </c>
      <c r="F30" s="68">
        <f t="shared" si="2"/>
        <v>0.12549787030677384</v>
      </c>
      <c r="G30" s="69">
        <f t="shared" si="2"/>
        <v>-7.7881365653633655E-2</v>
      </c>
      <c r="H30" s="70">
        <f t="shared" si="5"/>
        <v>4251.5694371549998</v>
      </c>
      <c r="I30" s="70">
        <f t="shared" si="5"/>
        <v>4366.3936346179999</v>
      </c>
      <c r="J30" s="70">
        <f t="shared" si="5"/>
        <v>4047.9607568219999</v>
      </c>
      <c r="K30" s="68">
        <f t="shared" si="3"/>
        <v>2.7007484920635875E-2</v>
      </c>
      <c r="L30" s="69">
        <f t="shared" si="3"/>
        <v>-7.2928119735099994E-2</v>
      </c>
    </row>
    <row r="31" spans="2:12" x14ac:dyDescent="0.25">
      <c r="B31" s="30"/>
      <c r="C31" s="67"/>
      <c r="D31" s="67"/>
      <c r="E31" s="67"/>
      <c r="F31" s="68"/>
      <c r="G31" s="69"/>
      <c r="H31" s="67"/>
      <c r="I31" s="67"/>
      <c r="J31" s="67"/>
      <c r="K31" s="68"/>
      <c r="L31" s="69"/>
    </row>
    <row r="32" spans="2:12" x14ac:dyDescent="0.25">
      <c r="B32" s="19" t="s">
        <v>44</v>
      </c>
      <c r="C32" s="64">
        <f>SUM(C33:C34)</f>
        <v>5287.4092902419998</v>
      </c>
      <c r="D32" s="64">
        <f>SUM(D33:D34)</f>
        <v>5910.5408452579995</v>
      </c>
      <c r="E32" s="64">
        <f>SUM(E33:E34)</f>
        <v>5434.7783678670003</v>
      </c>
      <c r="F32" s="65">
        <f t="shared" ref="F32:G34" si="6">(D32-C32)/C32</f>
        <v>0.11785196129340682</v>
      </c>
      <c r="G32" s="66">
        <f t="shared" si="6"/>
        <v>-8.0493898925121446E-2</v>
      </c>
      <c r="H32" s="64">
        <f>SUM(H33:H34)</f>
        <v>4442.8183060629999</v>
      </c>
      <c r="I32" s="64">
        <f>SUM(I33:I34)</f>
        <v>4391.9201213819997</v>
      </c>
      <c r="J32" s="64">
        <f>SUM(J33:J34)</f>
        <v>4184.5268707329997</v>
      </c>
      <c r="K32" s="65">
        <f t="shared" ref="K32:L34" si="7">(I32-H32)/H32</f>
        <v>-1.145628319113135E-2</v>
      </c>
      <c r="L32" s="66">
        <f t="shared" si="7"/>
        <v>-4.7221544317099254E-2</v>
      </c>
    </row>
    <row r="33" spans="2:12" x14ac:dyDescent="0.25">
      <c r="B33" s="30" t="s">
        <v>26</v>
      </c>
      <c r="C33" s="67">
        <v>209.8031622</v>
      </c>
      <c r="D33" s="67">
        <v>274.00416669600003</v>
      </c>
      <c r="E33" s="67">
        <v>273.58290050300002</v>
      </c>
      <c r="F33" s="68">
        <f t="shared" si="6"/>
        <v>0.30600589534870232</v>
      </c>
      <c r="G33" s="69">
        <f t="shared" si="6"/>
        <v>-1.5374444778695326E-3</v>
      </c>
      <c r="H33" s="67">
        <v>800.79890079899997</v>
      </c>
      <c r="I33" s="67">
        <v>709.03096715599997</v>
      </c>
      <c r="J33" s="67">
        <v>774.17716917799999</v>
      </c>
      <c r="K33" s="68">
        <f t="shared" si="7"/>
        <v>-0.11459547902905237</v>
      </c>
      <c r="L33" s="69">
        <f t="shared" si="7"/>
        <v>9.1880615995248396E-2</v>
      </c>
    </row>
    <row r="34" spans="2:12" x14ac:dyDescent="0.25">
      <c r="B34" s="30" t="s">
        <v>27</v>
      </c>
      <c r="C34" s="67">
        <v>5077.6061280419999</v>
      </c>
      <c r="D34" s="67">
        <v>5636.5366785619999</v>
      </c>
      <c r="E34" s="67">
        <v>5161.1954673640003</v>
      </c>
      <c r="F34" s="68">
        <f t="shared" si="6"/>
        <v>0.11007757128565068</v>
      </c>
      <c r="G34" s="69">
        <f t="shared" si="6"/>
        <v>-8.4332141934942442E-2</v>
      </c>
      <c r="H34" s="67">
        <v>3642.0194052639999</v>
      </c>
      <c r="I34" s="67">
        <v>3682.8891542259998</v>
      </c>
      <c r="J34" s="67">
        <v>3410.3497015550001</v>
      </c>
      <c r="K34" s="68">
        <f t="shared" si="7"/>
        <v>1.1221727402915188E-2</v>
      </c>
      <c r="L34" s="69">
        <f t="shared" si="7"/>
        <v>-7.4001535549412134E-2</v>
      </c>
    </row>
    <row r="35" spans="2:12" x14ac:dyDescent="0.25">
      <c r="B35" s="30"/>
      <c r="C35" s="67"/>
      <c r="D35" s="67"/>
      <c r="E35" s="67"/>
      <c r="F35" s="68"/>
      <c r="G35" s="69"/>
      <c r="H35" s="67"/>
      <c r="I35" s="67"/>
      <c r="J35" s="67"/>
      <c r="K35" s="68"/>
      <c r="L35" s="69"/>
    </row>
    <row r="36" spans="2:12" x14ac:dyDescent="0.25">
      <c r="B36" s="19" t="s">
        <v>45</v>
      </c>
      <c r="C36" s="64">
        <f>SUM(C37:C38)</f>
        <v>1121.6645913269999</v>
      </c>
      <c r="D36" s="64">
        <f>SUM(D37:D38)</f>
        <v>1351.3935349789999</v>
      </c>
      <c r="E36" s="64">
        <f>SUM(E37:E38)</f>
        <v>1276.3965031339999</v>
      </c>
      <c r="F36" s="65">
        <f t="shared" ref="F36:G38" si="8">(D36-C36)/C36</f>
        <v>0.20481072989940441</v>
      </c>
      <c r="G36" s="66">
        <f t="shared" si="8"/>
        <v>-5.5496071206353269E-2</v>
      </c>
      <c r="H36" s="64">
        <f>SUM(H37:H38)</f>
        <v>793.21022463300005</v>
      </c>
      <c r="I36" s="64">
        <f>SUM(I37:I38)</f>
        <v>842.08407230199998</v>
      </c>
      <c r="J36" s="64">
        <f>SUM(J37:J38)</f>
        <v>774.54837794900004</v>
      </c>
      <c r="K36" s="65">
        <f t="shared" ref="K36:L38" si="9">(I36-H36)/H36</f>
        <v>6.1615251734321405E-2</v>
      </c>
      <c r="L36" s="66">
        <f t="shared" si="9"/>
        <v>-8.0200655224813872E-2</v>
      </c>
    </row>
    <row r="37" spans="2:12" x14ac:dyDescent="0.25">
      <c r="B37" s="30" t="s">
        <v>26</v>
      </c>
      <c r="C37" s="67">
        <v>27.646424959000001</v>
      </c>
      <c r="D37" s="67">
        <v>41.780213848999999</v>
      </c>
      <c r="E37" s="67">
        <v>32.417618816999997</v>
      </c>
      <c r="F37" s="68">
        <f t="shared" si="8"/>
        <v>0.51123387240703222</v>
      </c>
      <c r="G37" s="69">
        <f t="shared" si="8"/>
        <v>-0.22409160148959106</v>
      </c>
      <c r="H37" s="67">
        <v>183.66019274199999</v>
      </c>
      <c r="I37" s="67">
        <v>158.57959191</v>
      </c>
      <c r="J37" s="67">
        <v>136.937322682</v>
      </c>
      <c r="K37" s="68">
        <f t="shared" si="9"/>
        <v>-0.13655980894690892</v>
      </c>
      <c r="L37" s="69">
        <f t="shared" si="9"/>
        <v>-0.13647575307346496</v>
      </c>
    </row>
    <row r="38" spans="2:12" x14ac:dyDescent="0.25">
      <c r="B38" s="30" t="s">
        <v>27</v>
      </c>
      <c r="C38" s="67">
        <v>1094.018166368</v>
      </c>
      <c r="D38" s="67">
        <v>1309.61332113</v>
      </c>
      <c r="E38" s="67">
        <v>1243.9788843169999</v>
      </c>
      <c r="F38" s="68">
        <f t="shared" si="8"/>
        <v>0.19706725298515676</v>
      </c>
      <c r="G38" s="69">
        <f t="shared" si="8"/>
        <v>-5.0117416915374233E-2</v>
      </c>
      <c r="H38" s="67">
        <v>609.550031891</v>
      </c>
      <c r="I38" s="67">
        <v>683.504480392</v>
      </c>
      <c r="J38" s="67">
        <v>637.61105526699998</v>
      </c>
      <c r="K38" s="68">
        <f t="shared" si="9"/>
        <v>0.12132629748467402</v>
      </c>
      <c r="L38" s="69">
        <f t="shared" si="9"/>
        <v>-6.7144293039131886E-2</v>
      </c>
    </row>
    <row r="39" spans="2:12" x14ac:dyDescent="0.25">
      <c r="B39" s="30"/>
      <c r="C39" s="67"/>
      <c r="D39" s="67"/>
      <c r="E39" s="67"/>
      <c r="F39" s="68"/>
      <c r="G39" s="69"/>
      <c r="H39" s="67"/>
      <c r="I39" s="67"/>
      <c r="J39" s="67"/>
      <c r="K39" s="68"/>
      <c r="L39" s="69"/>
    </row>
    <row r="40" spans="2:12" x14ac:dyDescent="0.25">
      <c r="B40" s="19" t="s">
        <v>46</v>
      </c>
      <c r="C40" s="64">
        <f>SUM(C41:C42)</f>
        <v>14010.851298951</v>
      </c>
      <c r="D40" s="64">
        <f>SUM(D41:D42)</f>
        <v>16728.039016980998</v>
      </c>
      <c r="E40" s="64">
        <f>SUM(E41:E42)</f>
        <v>16866.083074676</v>
      </c>
      <c r="F40" s="65">
        <f t="shared" ref="F40:G42" si="10">(D40-C40)/C40</f>
        <v>0.1939345197556579</v>
      </c>
      <c r="G40" s="66">
        <f t="shared" si="10"/>
        <v>8.252255841516792E-3</v>
      </c>
      <c r="H40" s="64">
        <f>SUM(H41:H42)</f>
        <v>17126.444375291001</v>
      </c>
      <c r="I40" s="64">
        <f>SUM(I41:I42)</f>
        <v>17881.492557386999</v>
      </c>
      <c r="J40" s="64">
        <f>SUM(J41:J42)</f>
        <v>17932.264201726</v>
      </c>
      <c r="K40" s="65">
        <f t="shared" ref="K40:L42" si="11">(I40-H40)/H40</f>
        <v>4.4086686386891581E-2</v>
      </c>
      <c r="L40" s="66">
        <f t="shared" si="11"/>
        <v>2.8393404060684854E-3</v>
      </c>
    </row>
    <row r="41" spans="2:12" x14ac:dyDescent="0.25">
      <c r="B41" s="30" t="s">
        <v>26</v>
      </c>
      <c r="C41" s="70">
        <f t="shared" ref="C41:E42" si="12">C45+C49</f>
        <v>948.15269627099997</v>
      </c>
      <c r="D41" s="70">
        <f t="shared" si="12"/>
        <v>1157.555842943</v>
      </c>
      <c r="E41" s="70">
        <f t="shared" si="12"/>
        <v>1333.4150775809999</v>
      </c>
      <c r="F41" s="68">
        <f t="shared" si="10"/>
        <v>0.22085382185334065</v>
      </c>
      <c r="G41" s="69">
        <f t="shared" si="10"/>
        <v>0.15192289487381513</v>
      </c>
      <c r="H41" s="70">
        <f t="shared" ref="H41:J42" si="13">H45+H49</f>
        <v>9481.3666510210005</v>
      </c>
      <c r="I41" s="70">
        <f t="shared" si="13"/>
        <v>9912.121810523</v>
      </c>
      <c r="J41" s="70">
        <f t="shared" si="13"/>
        <v>10283.040153373</v>
      </c>
      <c r="K41" s="68">
        <f t="shared" si="11"/>
        <v>4.5431758453894792E-2</v>
      </c>
      <c r="L41" s="69">
        <f t="shared" si="11"/>
        <v>3.7420680449691629E-2</v>
      </c>
    </row>
    <row r="42" spans="2:12" x14ac:dyDescent="0.25">
      <c r="B42" s="30" t="s">
        <v>27</v>
      </c>
      <c r="C42" s="70">
        <f t="shared" si="12"/>
        <v>13062.69860268</v>
      </c>
      <c r="D42" s="70">
        <f t="shared" si="12"/>
        <v>15570.483174038</v>
      </c>
      <c r="E42" s="70">
        <f t="shared" si="12"/>
        <v>15532.667997095001</v>
      </c>
      <c r="F42" s="68">
        <f t="shared" si="10"/>
        <v>0.19198058897596329</v>
      </c>
      <c r="G42" s="69">
        <f t="shared" si="10"/>
        <v>-2.4286450536134432E-3</v>
      </c>
      <c r="H42" s="70">
        <f t="shared" si="13"/>
        <v>7645.0777242700005</v>
      </c>
      <c r="I42" s="70">
        <f t="shared" si="13"/>
        <v>7969.3707468640005</v>
      </c>
      <c r="J42" s="70">
        <f t="shared" si="13"/>
        <v>7649.2240483530004</v>
      </c>
      <c r="K42" s="68">
        <f t="shared" si="11"/>
        <v>4.2418538344548409E-2</v>
      </c>
      <c r="L42" s="69">
        <f t="shared" si="11"/>
        <v>-4.0172142654673192E-2</v>
      </c>
    </row>
    <row r="43" spans="2:12" x14ac:dyDescent="0.25">
      <c r="B43" s="30"/>
      <c r="C43" s="67"/>
      <c r="D43" s="67"/>
      <c r="E43" s="67"/>
      <c r="F43" s="68"/>
      <c r="G43" s="69"/>
      <c r="H43" s="67"/>
      <c r="I43" s="67"/>
      <c r="J43" s="67"/>
      <c r="K43" s="68"/>
      <c r="L43" s="69"/>
    </row>
    <row r="44" spans="2:12" x14ac:dyDescent="0.25">
      <c r="B44" s="19" t="s">
        <v>47</v>
      </c>
      <c r="C44" s="64">
        <f>SUM(C45:C46)</f>
        <v>5517.7323907280006</v>
      </c>
      <c r="D44" s="64">
        <f>SUM(D45:D46)</f>
        <v>6341.849586884</v>
      </c>
      <c r="E44" s="64">
        <f>SUM(E45:E46)</f>
        <v>6852.534273837</v>
      </c>
      <c r="F44" s="65">
        <f t="shared" ref="F44:G46" si="14">(D44-C44)/C44</f>
        <v>0.14935794957016152</v>
      </c>
      <c r="G44" s="66">
        <f t="shared" si="14"/>
        <v>8.0526143037069328E-2</v>
      </c>
      <c r="H44" s="64">
        <f>SUM(H45:H46)</f>
        <v>11107.487970167</v>
      </c>
      <c r="I44" s="64">
        <f>SUM(I45:I46)</f>
        <v>11515.267526685</v>
      </c>
      <c r="J44" s="64">
        <f>SUM(J45:J46)</f>
        <v>11829.323622943</v>
      </c>
      <c r="K44" s="65">
        <f t="shared" ref="K44:L46" si="15">(I44-H44)/H44</f>
        <v>3.6712131276957799E-2</v>
      </c>
      <c r="L44" s="66">
        <f t="shared" si="15"/>
        <v>2.7273017802688454E-2</v>
      </c>
    </row>
    <row r="45" spans="2:12" x14ac:dyDescent="0.25">
      <c r="B45" s="30" t="s">
        <v>26</v>
      </c>
      <c r="C45" s="67">
        <v>809.69896423399996</v>
      </c>
      <c r="D45" s="67">
        <v>1002.31062505</v>
      </c>
      <c r="E45" s="67">
        <v>1150.0529432569999</v>
      </c>
      <c r="F45" s="68">
        <f t="shared" si="14"/>
        <v>0.2378805819496343</v>
      </c>
      <c r="G45" s="69">
        <f t="shared" si="14"/>
        <v>0.14740172808168112</v>
      </c>
      <c r="H45" s="67">
        <v>7535.3805206710003</v>
      </c>
      <c r="I45" s="67">
        <v>8020.2034785329997</v>
      </c>
      <c r="J45" s="67">
        <v>8402.4102735340002</v>
      </c>
      <c r="K45" s="68">
        <f t="shared" si="15"/>
        <v>6.4339545499001227E-2</v>
      </c>
      <c r="L45" s="69">
        <f t="shared" si="15"/>
        <v>4.7655498519959136E-2</v>
      </c>
    </row>
    <row r="46" spans="2:12" x14ac:dyDescent="0.25">
      <c r="B46" s="30" t="s">
        <v>27</v>
      </c>
      <c r="C46" s="67">
        <v>4708.0334264940002</v>
      </c>
      <c r="D46" s="67">
        <v>5339.5389618339996</v>
      </c>
      <c r="E46" s="67">
        <v>5702.4813305799998</v>
      </c>
      <c r="F46" s="68">
        <f t="shared" si="14"/>
        <v>0.13413361336524576</v>
      </c>
      <c r="G46" s="69">
        <f t="shared" si="14"/>
        <v>6.7972604252959423E-2</v>
      </c>
      <c r="H46" s="67">
        <v>3572.1074494960003</v>
      </c>
      <c r="I46" s="67">
        <v>3495.0640481519999</v>
      </c>
      <c r="J46" s="67">
        <v>3426.9133494090001</v>
      </c>
      <c r="K46" s="68">
        <f t="shared" si="15"/>
        <v>-2.15680525945183E-2</v>
      </c>
      <c r="L46" s="69">
        <f t="shared" si="15"/>
        <v>-1.9499127284672846E-2</v>
      </c>
    </row>
    <row r="47" spans="2:12" x14ac:dyDescent="0.25">
      <c r="B47" s="30"/>
      <c r="C47" s="67"/>
      <c r="D47" s="67"/>
      <c r="E47" s="67"/>
      <c r="F47" s="68"/>
      <c r="G47" s="69"/>
      <c r="H47" s="67"/>
      <c r="I47" s="67"/>
      <c r="J47" s="67"/>
      <c r="K47" s="68"/>
      <c r="L47" s="69"/>
    </row>
    <row r="48" spans="2:12" x14ac:dyDescent="0.25">
      <c r="B48" s="19" t="s">
        <v>48</v>
      </c>
      <c r="C48" s="64">
        <f>SUM(C49:C50)</f>
        <v>8493.1189082229994</v>
      </c>
      <c r="D48" s="64">
        <f>SUM(D49:D50)</f>
        <v>10386.189430097</v>
      </c>
      <c r="E48" s="64">
        <f>SUM(E49:E50)</f>
        <v>10013.548800839</v>
      </c>
      <c r="F48" s="65">
        <f t="shared" ref="F48:G50" si="16">(D48-C48)/C48</f>
        <v>0.22289462120224621</v>
      </c>
      <c r="G48" s="66">
        <f t="shared" si="16"/>
        <v>-3.5878474176310043E-2</v>
      </c>
      <c r="H48" s="64">
        <f>SUM(H49:H50)</f>
        <v>6018.9564051239995</v>
      </c>
      <c r="I48" s="64">
        <f>SUM(I49:I50)</f>
        <v>6366.2250307020004</v>
      </c>
      <c r="J48" s="64">
        <f>SUM(J49:J50)</f>
        <v>6102.9405787830001</v>
      </c>
      <c r="K48" s="65">
        <f t="shared" ref="K48:L50" si="17">(I48-H48)/H48</f>
        <v>5.7695820039893875E-2</v>
      </c>
      <c r="L48" s="66">
        <f t="shared" si="17"/>
        <v>-4.1356447604235569E-2</v>
      </c>
    </row>
    <row r="49" spans="2:13" x14ac:dyDescent="0.25">
      <c r="B49" s="30" t="s">
        <v>26</v>
      </c>
      <c r="C49" s="67">
        <v>138.45373203700001</v>
      </c>
      <c r="D49" s="67">
        <v>155.24521789300002</v>
      </c>
      <c r="E49" s="67">
        <v>183.36213432400001</v>
      </c>
      <c r="F49" s="68">
        <f t="shared" si="16"/>
        <v>0.12127867995290077</v>
      </c>
      <c r="G49" s="69">
        <f t="shared" si="16"/>
        <v>0.18111293096563574</v>
      </c>
      <c r="H49" s="67">
        <v>1945.9861303499999</v>
      </c>
      <c r="I49" s="67">
        <v>1891.9183319899998</v>
      </c>
      <c r="J49" s="67">
        <v>1880.6298798390001</v>
      </c>
      <c r="K49" s="68">
        <f t="shared" si="17"/>
        <v>-2.7784267069917712E-2</v>
      </c>
      <c r="L49" s="69">
        <f t="shared" si="17"/>
        <v>-5.9666698927358574E-3</v>
      </c>
    </row>
    <row r="50" spans="2:13" x14ac:dyDescent="0.25">
      <c r="B50" s="30" t="s">
        <v>27</v>
      </c>
      <c r="C50" s="67">
        <v>8354.6651761859994</v>
      </c>
      <c r="D50" s="67">
        <v>10230.944212204</v>
      </c>
      <c r="E50" s="67">
        <v>9830.186666515001</v>
      </c>
      <c r="F50" s="68">
        <f t="shared" si="16"/>
        <v>0.2245786032654086</v>
      </c>
      <c r="G50" s="69">
        <f t="shared" si="16"/>
        <v>-3.9171120218889931E-2</v>
      </c>
      <c r="H50" s="67">
        <v>4072.9702747739998</v>
      </c>
      <c r="I50" s="67">
        <v>4474.3066987120001</v>
      </c>
      <c r="J50" s="67">
        <v>4222.3106989440003</v>
      </c>
      <c r="K50" s="68">
        <f t="shared" si="17"/>
        <v>9.8536546270343098E-2</v>
      </c>
      <c r="L50" s="69">
        <f t="shared" si="17"/>
        <v>-5.6320680886837921E-2</v>
      </c>
    </row>
    <row r="51" spans="2:13" x14ac:dyDescent="0.25">
      <c r="B51" s="30"/>
      <c r="C51" s="67"/>
      <c r="D51" s="67"/>
      <c r="E51" s="67"/>
      <c r="F51" s="68"/>
      <c r="G51" s="69"/>
      <c r="H51" s="67"/>
      <c r="I51" s="67"/>
      <c r="J51" s="67"/>
      <c r="K51" s="68"/>
      <c r="L51" s="69"/>
    </row>
    <row r="52" spans="2:13" x14ac:dyDescent="0.25">
      <c r="B52" s="19" t="s">
        <v>49</v>
      </c>
      <c r="C52" s="64">
        <f>SUM(C53:C54)</f>
        <v>3879.2331125390001</v>
      </c>
      <c r="D52" s="64">
        <f>SUM(D53:D54)</f>
        <v>4234.219732302</v>
      </c>
      <c r="E52" s="64">
        <f>SUM(E53:E54)</f>
        <v>3934.112034842</v>
      </c>
      <c r="F52" s="65">
        <f t="shared" ref="F52:G54" si="18">(D52-C52)/C52</f>
        <v>9.1509483824409127E-2</v>
      </c>
      <c r="G52" s="66">
        <f t="shared" si="18"/>
        <v>-7.0876741509312696E-2</v>
      </c>
      <c r="H52" s="64">
        <f>SUM(H53:H54)</f>
        <v>8965.3925045270007</v>
      </c>
      <c r="I52" s="64">
        <f>SUM(I53:I54)</f>
        <v>8565.6085244040005</v>
      </c>
      <c r="J52" s="64">
        <f>SUM(J53:J54)</f>
        <v>8843.6000098420009</v>
      </c>
      <c r="K52" s="65">
        <f t="shared" ref="K52:L54" si="19">(I52-H52)/H52</f>
        <v>-4.459191049595794E-2</v>
      </c>
      <c r="L52" s="66">
        <f t="shared" si="19"/>
        <v>3.2454376667575197E-2</v>
      </c>
    </row>
    <row r="53" spans="2:13" x14ac:dyDescent="0.25">
      <c r="B53" s="30" t="s">
        <v>26</v>
      </c>
      <c r="C53" s="67">
        <v>1436.748536654</v>
      </c>
      <c r="D53" s="67">
        <v>1511.7596954380001</v>
      </c>
      <c r="E53" s="67">
        <v>1278.1038429150001</v>
      </c>
      <c r="F53" s="68">
        <f t="shared" si="18"/>
        <v>5.2208968285216671E-2</v>
      </c>
      <c r="G53" s="69">
        <f t="shared" si="18"/>
        <v>-0.15455885828157578</v>
      </c>
      <c r="H53" s="67">
        <v>6465.3340164470001</v>
      </c>
      <c r="I53" s="67">
        <v>5915.8679739879999</v>
      </c>
      <c r="J53" s="67">
        <v>6138.7960760320002</v>
      </c>
      <c r="K53" s="68">
        <f t="shared" si="19"/>
        <v>-8.4986489647901772E-2</v>
      </c>
      <c r="L53" s="69">
        <f t="shared" si="19"/>
        <v>3.7683075928031606E-2</v>
      </c>
    </row>
    <row r="54" spans="2:13" x14ac:dyDescent="0.25">
      <c r="B54" s="30" t="s">
        <v>27</v>
      </c>
      <c r="C54" s="67">
        <v>2442.4845758850001</v>
      </c>
      <c r="D54" s="67">
        <v>2722.4600368639999</v>
      </c>
      <c r="E54" s="67">
        <v>2656.0081919270001</v>
      </c>
      <c r="F54" s="68">
        <f t="shared" si="18"/>
        <v>0.11462731996068166</v>
      </c>
      <c r="G54" s="69">
        <f t="shared" si="18"/>
        <v>-2.4408749453507367E-2</v>
      </c>
      <c r="H54" s="67">
        <v>2500.0584880799997</v>
      </c>
      <c r="I54" s="67">
        <v>2649.7405504160001</v>
      </c>
      <c r="J54" s="67">
        <v>2704.8039338099998</v>
      </c>
      <c r="K54" s="68">
        <f t="shared" si="19"/>
        <v>5.9871424228540172E-2</v>
      </c>
      <c r="L54" s="69">
        <f t="shared" si="19"/>
        <v>2.0780669784954933E-2</v>
      </c>
    </row>
    <row r="55" spans="2:13" x14ac:dyDescent="0.25">
      <c r="B55" s="19"/>
      <c r="C55" s="64"/>
      <c r="D55" s="64"/>
      <c r="E55" s="64"/>
      <c r="F55" s="65"/>
      <c r="G55" s="66"/>
      <c r="H55" s="64"/>
      <c r="I55" s="64"/>
      <c r="J55" s="64"/>
      <c r="K55" s="65"/>
      <c r="L55" s="71"/>
    </row>
    <row r="56" spans="2:13" x14ac:dyDescent="0.25">
      <c r="B56" s="19" t="s">
        <v>34</v>
      </c>
      <c r="C56" s="64">
        <f t="shared" ref="C56:E58" si="20">C52+C40+C28+C24+C20+C16</f>
        <v>32529.116395661997</v>
      </c>
      <c r="D56" s="64">
        <f t="shared" si="20"/>
        <v>36151.126119203</v>
      </c>
      <c r="E56" s="64">
        <f t="shared" si="20"/>
        <v>37034.884877163</v>
      </c>
      <c r="F56" s="65">
        <f t="shared" ref="F56:G58" si="21">(D56-C56)/C56</f>
        <v>0.11134669873861146</v>
      </c>
      <c r="G56" s="66">
        <f t="shared" si="21"/>
        <v>2.4446230389779184E-2</v>
      </c>
      <c r="H56" s="64">
        <f>H16+H20+H24+H28+H40+H52</f>
        <v>46252.607190502</v>
      </c>
      <c r="I56" s="64">
        <f>I16+I20+I24+I28+I40+I52</f>
        <v>46376.880554909003</v>
      </c>
      <c r="J56" s="64">
        <f>J16+J20+J24+J28+J40+J52</f>
        <v>46668.154243430996</v>
      </c>
      <c r="K56" s="65">
        <f t="shared" ref="K56:L58" si="22">(I56-H56)/H56</f>
        <v>2.6868402011405467E-3</v>
      </c>
      <c r="L56" s="66">
        <f t="shared" si="22"/>
        <v>6.280579569752056E-3</v>
      </c>
    </row>
    <row r="57" spans="2:13" x14ac:dyDescent="0.25">
      <c r="B57" s="20" t="s">
        <v>26</v>
      </c>
      <c r="C57" s="67">
        <f t="shared" si="20"/>
        <v>10145.588712097</v>
      </c>
      <c r="D57" s="67">
        <f t="shared" si="20"/>
        <v>10206.877826838001</v>
      </c>
      <c r="E57" s="67">
        <f t="shared" si="20"/>
        <v>11797.666075853</v>
      </c>
      <c r="F57" s="68">
        <f t="shared" si="21"/>
        <v>6.0409618879901407E-3</v>
      </c>
      <c r="G57" s="69">
        <f t="shared" si="21"/>
        <v>0.1558545400467295</v>
      </c>
      <c r="H57" s="67">
        <f t="shared" ref="H57:J58" si="23">H53+H41+H29+H25+H21+H17</f>
        <v>31377.530203241004</v>
      </c>
      <c r="I57" s="67">
        <f t="shared" si="23"/>
        <v>31004.194516566997</v>
      </c>
      <c r="J57" s="67">
        <f t="shared" si="23"/>
        <v>31947.416424394003</v>
      </c>
      <c r="K57" s="68">
        <f t="shared" si="22"/>
        <v>-1.1898185875555139E-2</v>
      </c>
      <c r="L57" s="69">
        <f t="shared" si="22"/>
        <v>3.0422396792891961E-2</v>
      </c>
    </row>
    <row r="58" spans="2:13" x14ac:dyDescent="0.25">
      <c r="B58" s="20" t="s">
        <v>27</v>
      </c>
      <c r="C58" s="67">
        <f t="shared" si="20"/>
        <v>22383.527683565</v>
      </c>
      <c r="D58" s="67">
        <f t="shared" si="20"/>
        <v>25944.248292364999</v>
      </c>
      <c r="E58" s="67">
        <f t="shared" si="20"/>
        <v>25237.218801310002</v>
      </c>
      <c r="F58" s="68">
        <f t="shared" si="21"/>
        <v>0.15907772265112799</v>
      </c>
      <c r="G58" s="69">
        <f t="shared" si="21"/>
        <v>-2.7251878068984738E-2</v>
      </c>
      <c r="H58" s="67">
        <f t="shared" si="23"/>
        <v>14875.076987261</v>
      </c>
      <c r="I58" s="67">
        <f t="shared" si="23"/>
        <v>15372.686038342001</v>
      </c>
      <c r="J58" s="67">
        <f t="shared" si="23"/>
        <v>14720.737819037</v>
      </c>
      <c r="K58" s="68">
        <f t="shared" si="22"/>
        <v>3.3452536178949041E-2</v>
      </c>
      <c r="L58" s="69">
        <f t="shared" si="22"/>
        <v>-4.2409518914192028E-2</v>
      </c>
    </row>
    <row r="59" spans="2:13" ht="15.75" thickBot="1" x14ac:dyDescent="0.3">
      <c r="B59" s="31"/>
      <c r="C59" s="102"/>
      <c r="D59" s="102"/>
      <c r="E59" s="102"/>
      <c r="F59" s="102"/>
      <c r="G59" s="103"/>
      <c r="H59" s="102"/>
      <c r="I59" s="102"/>
      <c r="J59" s="102"/>
      <c r="K59" s="102"/>
      <c r="L59" s="103"/>
    </row>
    <row r="60" spans="2:13" ht="15.75" thickBot="1" x14ac:dyDescent="0.3">
      <c r="B60" s="14"/>
      <c r="C60" s="104"/>
      <c r="D60" s="102"/>
      <c r="E60" s="102"/>
      <c r="F60" s="102"/>
      <c r="G60" s="104"/>
      <c r="H60" s="104"/>
      <c r="I60" s="104"/>
      <c r="J60" s="104"/>
      <c r="K60" s="104"/>
      <c r="L60" s="104"/>
    </row>
    <row r="61" spans="2:13" ht="15.75" thickBot="1" x14ac:dyDescent="0.3">
      <c r="B61" s="14"/>
      <c r="C61" s="106"/>
      <c r="D61" s="28" t="s">
        <v>62</v>
      </c>
      <c r="E61" s="28" t="s">
        <v>63</v>
      </c>
      <c r="F61" s="28" t="s">
        <v>64</v>
      </c>
      <c r="G61" s="135"/>
      <c r="H61" s="136"/>
      <c r="I61" s="136"/>
      <c r="J61" s="136"/>
      <c r="K61" s="105"/>
      <c r="L61" s="105"/>
    </row>
    <row r="62" spans="2:13" x14ac:dyDescent="0.25">
      <c r="B62" s="23" t="s">
        <v>35</v>
      </c>
      <c r="C62" s="108"/>
      <c r="D62" s="125">
        <f>C56-H56</f>
        <v>-13723.490794840003</v>
      </c>
      <c r="E62" s="125">
        <f>D56-I56</f>
        <v>-10225.754435706003</v>
      </c>
      <c r="F62" s="137">
        <f>E56-J56</f>
        <v>-9633.2693662679958</v>
      </c>
      <c r="G62" s="105"/>
      <c r="L62" s="107"/>
      <c r="M62" s="107"/>
    </row>
    <row r="63" spans="2:13" x14ac:dyDescent="0.25">
      <c r="B63" s="20" t="s">
        <v>26</v>
      </c>
      <c r="C63" s="105"/>
      <c r="D63" s="82">
        <f t="shared" ref="D63:F64" si="24">C57-H57</f>
        <v>-21231.941491144004</v>
      </c>
      <c r="E63" s="82">
        <f t="shared" si="24"/>
        <v>-20797.316689728996</v>
      </c>
      <c r="F63" s="89">
        <f t="shared" si="24"/>
        <v>-20149.750348541005</v>
      </c>
      <c r="G63" s="105"/>
      <c r="L63" s="107"/>
      <c r="M63" s="107"/>
    </row>
    <row r="64" spans="2:13" x14ac:dyDescent="0.25">
      <c r="B64" s="20" t="s">
        <v>27</v>
      </c>
      <c r="C64" s="105"/>
      <c r="D64" s="82">
        <f t="shared" si="24"/>
        <v>7508.4506963040003</v>
      </c>
      <c r="E64" s="82">
        <f>D58-I58</f>
        <v>10571.562254022998</v>
      </c>
      <c r="F64" s="89">
        <f>E58-J58</f>
        <v>10516.480982273002</v>
      </c>
      <c r="G64" s="105"/>
      <c r="L64" s="107"/>
      <c r="M64" s="107"/>
    </row>
    <row r="65" spans="2:13" x14ac:dyDescent="0.25">
      <c r="B65" s="20"/>
      <c r="C65" s="105"/>
      <c r="D65" s="82"/>
      <c r="E65" s="82"/>
      <c r="F65" s="89"/>
      <c r="G65" s="105"/>
      <c r="L65" s="107"/>
      <c r="M65" s="107"/>
    </row>
    <row r="66" spans="2:13" x14ac:dyDescent="0.25">
      <c r="B66" s="19" t="s">
        <v>36</v>
      </c>
      <c r="C66" s="105"/>
      <c r="D66" s="90">
        <f t="shared" ref="D66:F68" si="25">C56/H56</f>
        <v>0.70329260060267196</v>
      </c>
      <c r="E66" s="90">
        <f t="shared" si="25"/>
        <v>0.77950749784477247</v>
      </c>
      <c r="F66" s="91">
        <f t="shared" si="25"/>
        <v>0.7935793792910939</v>
      </c>
      <c r="G66" s="105"/>
      <c r="L66" s="107"/>
      <c r="M66" s="107"/>
    </row>
    <row r="67" spans="2:13" x14ac:dyDescent="0.25">
      <c r="B67" s="20" t="s">
        <v>26</v>
      </c>
      <c r="C67" s="105"/>
      <c r="D67" s="90">
        <f t="shared" si="25"/>
        <v>0.32333930192660787</v>
      </c>
      <c r="E67" s="90">
        <f t="shared" si="25"/>
        <v>0.3292095790904675</v>
      </c>
      <c r="F67" s="91">
        <f t="shared" si="25"/>
        <v>0.36928388571805409</v>
      </c>
      <c r="G67" s="105"/>
      <c r="L67" s="107"/>
      <c r="M67" s="107"/>
    </row>
    <row r="68" spans="2:13" ht="15.75" thickBot="1" x14ac:dyDescent="0.3">
      <c r="B68" s="21" t="s">
        <v>27</v>
      </c>
      <c r="C68" s="109"/>
      <c r="D68" s="92">
        <f t="shared" si="25"/>
        <v>1.5047671822293243</v>
      </c>
      <c r="E68" s="92">
        <f t="shared" si="25"/>
        <v>1.6876847824547894</v>
      </c>
      <c r="F68" s="93">
        <f t="shared" si="25"/>
        <v>1.7143990411046508</v>
      </c>
      <c r="G68" s="105"/>
      <c r="L68" s="107"/>
      <c r="M68" s="107"/>
    </row>
  </sheetData>
  <mergeCells count="2">
    <mergeCell ref="B10:L10"/>
    <mergeCell ref="B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B1:M52"/>
  <sheetViews>
    <sheetView workbookViewId="0">
      <selection activeCell="P29" sqref="P29"/>
    </sheetView>
  </sheetViews>
  <sheetFormatPr baseColWidth="10" defaultRowHeight="15" x14ac:dyDescent="0.25"/>
  <cols>
    <col min="1" max="1" width="3.85546875" customWidth="1"/>
    <col min="2" max="2" width="34.7109375" customWidth="1"/>
    <col min="3" max="5" width="10.5703125" customWidth="1"/>
    <col min="6" max="7" width="9.42578125" customWidth="1"/>
    <col min="8" max="10" width="10.5703125" customWidth="1"/>
    <col min="11" max="11" width="9.42578125" customWidth="1"/>
  </cols>
  <sheetData>
    <row r="1" spans="2:12" x14ac:dyDescent="0.25">
      <c r="B1" s="138"/>
    </row>
    <row r="2" spans="2:12" x14ac:dyDescent="0.25">
      <c r="B2" s="138"/>
    </row>
    <row r="3" spans="2:12" x14ac:dyDescent="0.25">
      <c r="B3" s="138"/>
    </row>
    <row r="4" spans="2:12" x14ac:dyDescent="0.25">
      <c r="B4" s="138"/>
    </row>
    <row r="5" spans="2:12" x14ac:dyDescent="0.25">
      <c r="B5" s="138"/>
    </row>
    <row r="6" spans="2:12" x14ac:dyDescent="0.25">
      <c r="B6" s="138"/>
    </row>
    <row r="7" spans="2:12" ht="24" customHeight="1" x14ac:dyDescent="0.25">
      <c r="B7" s="159" t="s">
        <v>67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</row>
    <row r="8" spans="2:12" ht="18.75" x14ac:dyDescent="0.3">
      <c r="B8" s="160" t="s">
        <v>68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2:12" ht="16.5" thickBot="1" x14ac:dyDescent="0.3">
      <c r="B9" s="111"/>
      <c r="C9" s="112"/>
      <c r="D9" s="13"/>
      <c r="E9" s="113"/>
      <c r="F9" s="113"/>
      <c r="G9" s="36"/>
      <c r="H9" s="39"/>
      <c r="I9" s="13"/>
      <c r="J9" s="13"/>
      <c r="K9" s="13"/>
      <c r="L9" s="13"/>
    </row>
    <row r="10" spans="2:12" ht="15.75" thickBot="1" x14ac:dyDescent="0.3">
      <c r="B10" s="16" t="s">
        <v>18</v>
      </c>
      <c r="C10" s="114" t="s">
        <v>19</v>
      </c>
      <c r="D10" s="114"/>
      <c r="E10" s="114"/>
      <c r="F10" s="115"/>
      <c r="G10" s="116"/>
      <c r="H10" s="114" t="s">
        <v>20</v>
      </c>
      <c r="I10" s="114"/>
      <c r="J10" s="114"/>
      <c r="K10" s="115"/>
      <c r="L10" s="117"/>
    </row>
    <row r="11" spans="2:12" x14ac:dyDescent="0.25">
      <c r="B11" s="17"/>
      <c r="C11" s="14"/>
      <c r="D11" s="58" t="s">
        <v>21</v>
      </c>
      <c r="E11" s="72"/>
      <c r="F11" s="58" t="s">
        <v>22</v>
      </c>
      <c r="G11" s="139"/>
      <c r="H11" s="14"/>
      <c r="I11" s="58" t="s">
        <v>21</v>
      </c>
      <c r="J11" s="72"/>
      <c r="K11" s="58" t="s">
        <v>22</v>
      </c>
      <c r="L11" s="139"/>
    </row>
    <row r="12" spans="2:12" x14ac:dyDescent="0.25">
      <c r="B12" s="17"/>
      <c r="C12" s="140" t="s">
        <v>69</v>
      </c>
      <c r="D12" s="140" t="s">
        <v>70</v>
      </c>
      <c r="E12" s="140" t="s">
        <v>71</v>
      </c>
      <c r="F12" s="141" t="s">
        <v>23</v>
      </c>
      <c r="G12" s="141" t="s">
        <v>24</v>
      </c>
      <c r="H12" s="140" t="s">
        <v>69</v>
      </c>
      <c r="I12" s="140" t="s">
        <v>70</v>
      </c>
      <c r="J12" s="140" t="s">
        <v>71</v>
      </c>
      <c r="K12" s="141" t="s">
        <v>23</v>
      </c>
      <c r="L12" s="141" t="s">
        <v>24</v>
      </c>
    </row>
    <row r="13" spans="2:12" x14ac:dyDescent="0.25">
      <c r="B13" s="73"/>
      <c r="C13" s="118"/>
      <c r="D13" s="118"/>
      <c r="E13" s="118"/>
      <c r="F13" s="142"/>
      <c r="G13" s="143"/>
      <c r="H13" s="118"/>
      <c r="I13" s="118"/>
      <c r="J13" s="118"/>
      <c r="K13" s="142"/>
      <c r="L13" s="143"/>
    </row>
    <row r="14" spans="2:12" x14ac:dyDescent="0.25">
      <c r="B14" s="18"/>
      <c r="C14" s="29"/>
      <c r="D14" s="29"/>
      <c r="E14" s="29"/>
      <c r="F14" s="29"/>
      <c r="G14" s="56"/>
      <c r="H14" s="29"/>
      <c r="I14" s="29"/>
      <c r="J14" s="29"/>
      <c r="K14" s="29"/>
      <c r="L14" s="56"/>
    </row>
    <row r="15" spans="2:12" x14ac:dyDescent="0.25">
      <c r="B15" s="19" t="s">
        <v>25</v>
      </c>
      <c r="C15" s="74">
        <f>SUM(C16:C17)</f>
        <v>2279.3974163879998</v>
      </c>
      <c r="D15" s="74">
        <f>SUM(D16:D17)</f>
        <v>2896.9398308790001</v>
      </c>
      <c r="E15" s="74">
        <f>SUM(E16:E17)</f>
        <v>4562.3531405180001</v>
      </c>
      <c r="F15" s="75">
        <f>(D15-C15)/C15</f>
        <v>0.27092353884895426</v>
      </c>
      <c r="G15" s="76">
        <f t="shared" ref="F15:G17" si="0">(E15-D15)/D15</f>
        <v>0.57488709012422745</v>
      </c>
      <c r="H15" s="74">
        <f>SUM(H16:H17)</f>
        <v>3842.3880009169998</v>
      </c>
      <c r="I15" s="74">
        <f>SUM(I16:I17)</f>
        <v>3673.3201800330003</v>
      </c>
      <c r="J15" s="74">
        <f>SUM(J16:J17)</f>
        <v>2777.8028417360001</v>
      </c>
      <c r="K15" s="75">
        <f t="shared" ref="K15:L17" si="1">(I15-H15)/H15</f>
        <v>-4.4000715399811485E-2</v>
      </c>
      <c r="L15" s="76">
        <f t="shared" si="1"/>
        <v>-0.24378962203315341</v>
      </c>
    </row>
    <row r="16" spans="2:12" x14ac:dyDescent="0.25">
      <c r="B16" s="20" t="s">
        <v>26</v>
      </c>
      <c r="C16" s="70">
        <v>2261.6188552849999</v>
      </c>
      <c r="D16" s="70">
        <v>2869.1348431770002</v>
      </c>
      <c r="E16" s="70">
        <v>4528.7776193219997</v>
      </c>
      <c r="F16" s="77">
        <f t="shared" si="0"/>
        <v>0.26861996948439998</v>
      </c>
      <c r="G16" s="76">
        <f t="shared" si="0"/>
        <v>0.57844711624193756</v>
      </c>
      <c r="H16" s="70">
        <v>3565.0962086039999</v>
      </c>
      <c r="I16" s="70">
        <v>3516.7221604470001</v>
      </c>
      <c r="J16" s="70">
        <v>2643.0298326679999</v>
      </c>
      <c r="K16" s="77">
        <f t="shared" si="1"/>
        <v>-1.3568791787513041E-2</v>
      </c>
      <c r="L16" s="78">
        <f t="shared" si="1"/>
        <v>-0.24843939552732472</v>
      </c>
    </row>
    <row r="17" spans="2:13" x14ac:dyDescent="0.25">
      <c r="B17" s="20" t="s">
        <v>27</v>
      </c>
      <c r="C17" s="70">
        <v>17.778561103000001</v>
      </c>
      <c r="D17" s="70">
        <v>27.804987701999998</v>
      </c>
      <c r="E17" s="70">
        <v>33.575521195999997</v>
      </c>
      <c r="F17" s="77">
        <f t="shared" si="0"/>
        <v>0.56396164689099115</v>
      </c>
      <c r="G17" s="76">
        <f t="shared" si="0"/>
        <v>0.20753591247173711</v>
      </c>
      <c r="H17" s="70">
        <v>277.29179231300003</v>
      </c>
      <c r="I17" s="70">
        <v>156.59801958599999</v>
      </c>
      <c r="J17" s="70">
        <v>134.77300906799999</v>
      </c>
      <c r="K17" s="77">
        <f t="shared" si="1"/>
        <v>-0.43525908834244875</v>
      </c>
      <c r="L17" s="78">
        <f t="shared" si="1"/>
        <v>-0.1393696457701</v>
      </c>
    </row>
    <row r="18" spans="2:13" x14ac:dyDescent="0.25">
      <c r="B18" s="18"/>
      <c r="C18" s="74"/>
      <c r="D18" s="74"/>
      <c r="E18" s="74"/>
      <c r="F18" s="79"/>
      <c r="G18" s="80"/>
      <c r="H18" s="74"/>
      <c r="I18" s="74"/>
      <c r="J18" s="74"/>
      <c r="K18" s="79"/>
      <c r="L18" s="81"/>
    </row>
    <row r="19" spans="2:13" x14ac:dyDescent="0.25">
      <c r="B19" s="19" t="s">
        <v>28</v>
      </c>
      <c r="C19" s="74">
        <f>SUM(C20:C21)</f>
        <v>2545.6601527120001</v>
      </c>
      <c r="D19" s="74">
        <f>SUM(D20:D21)</f>
        <v>1813.3809937169999</v>
      </c>
      <c r="E19" s="74">
        <f>SUM(E20:E21)</f>
        <v>2165.6219227329998</v>
      </c>
      <c r="F19" s="75">
        <f>(D19-C19)/C19</f>
        <v>-0.28765786281993377</v>
      </c>
      <c r="G19" s="76">
        <f>(E19-D19)/D19</f>
        <v>0.19424540691473208</v>
      </c>
      <c r="H19" s="74">
        <f>SUM(H20:H21)</f>
        <v>7466.8523105209997</v>
      </c>
      <c r="I19" s="74">
        <f>SUM(I20:I21)</f>
        <v>7514.784677783</v>
      </c>
      <c r="J19" s="74">
        <f>SUM(J20:J21)</f>
        <v>8757.3457782400001</v>
      </c>
      <c r="K19" s="75">
        <f>(I19-H19)/H19</f>
        <v>6.4193538680900756E-3</v>
      </c>
      <c r="L19" s="76">
        <f>(J19-I19)/I19</f>
        <v>0.16534886277321501</v>
      </c>
    </row>
    <row r="20" spans="2:13" x14ac:dyDescent="0.25">
      <c r="B20" s="20" t="s">
        <v>26</v>
      </c>
      <c r="C20" s="70">
        <v>2545.6601527120001</v>
      </c>
      <c r="D20" s="70">
        <v>1813.3809937169999</v>
      </c>
      <c r="E20" s="70">
        <v>2165.6219227329998</v>
      </c>
      <c r="F20" s="77">
        <f>(D20-C20)/C20</f>
        <v>-0.28765786281993377</v>
      </c>
      <c r="G20" s="78">
        <f>(E20-D20)/D20</f>
        <v>0.19424540691473208</v>
      </c>
      <c r="H20" s="70">
        <v>7466.8523105209997</v>
      </c>
      <c r="I20" s="70">
        <v>7514.784677783</v>
      </c>
      <c r="J20" s="70">
        <v>8757.3457782400001</v>
      </c>
      <c r="K20" s="77">
        <f>(I20-H20)/H20</f>
        <v>6.4193538680900756E-3</v>
      </c>
      <c r="L20" s="78">
        <f>(J20-I20)/I20</f>
        <v>0.16534886277321501</v>
      </c>
    </row>
    <row r="21" spans="2:13" x14ac:dyDescent="0.25">
      <c r="B21" s="20" t="s">
        <v>27</v>
      </c>
      <c r="C21" s="82">
        <v>0</v>
      </c>
      <c r="D21" s="82">
        <v>0</v>
      </c>
      <c r="E21" s="82">
        <v>0</v>
      </c>
      <c r="F21" s="77" t="s">
        <v>29</v>
      </c>
      <c r="G21" s="78"/>
      <c r="H21" s="82">
        <v>0</v>
      </c>
      <c r="I21" s="82">
        <v>0</v>
      </c>
      <c r="J21" s="82">
        <v>0</v>
      </c>
      <c r="K21" s="77" t="s">
        <v>29</v>
      </c>
      <c r="L21" s="78" t="s">
        <v>29</v>
      </c>
    </row>
    <row r="22" spans="2:13" x14ac:dyDescent="0.25">
      <c r="B22" s="18"/>
      <c r="C22" s="74"/>
      <c r="D22" s="74"/>
      <c r="E22" s="74"/>
      <c r="F22" s="79"/>
      <c r="G22" s="80"/>
      <c r="H22" s="74"/>
      <c r="I22" s="74"/>
      <c r="J22" s="74"/>
      <c r="K22" s="79"/>
      <c r="L22" s="81"/>
    </row>
    <row r="23" spans="2:13" x14ac:dyDescent="0.25">
      <c r="B23" s="19" t="s">
        <v>30</v>
      </c>
      <c r="C23" s="74">
        <f>SUM(C24:C25)</f>
        <v>1814.1391476670001</v>
      </c>
      <c r="D23" s="74">
        <f>SUM(D24:D25)</f>
        <v>1716.2829680689999</v>
      </c>
      <c r="E23" s="74">
        <f>SUM(E24:E25)</f>
        <v>1237.870695327</v>
      </c>
      <c r="F23" s="75">
        <f>(D23-C23)/C23</f>
        <v>-5.3940834540638249E-2</v>
      </c>
      <c r="G23" s="76">
        <f>(E23-D23)/D23</f>
        <v>-0.27874906506836944</v>
      </c>
      <c r="H23" s="74">
        <f>SUM(H24:H25)</f>
        <v>1230.152386024</v>
      </c>
      <c r="I23" s="74">
        <f>SUM(I24:I25)</f>
        <v>973.09044768500007</v>
      </c>
      <c r="J23" s="74">
        <f>SUM(J24:J25)</f>
        <v>656.09491895300005</v>
      </c>
      <c r="K23" s="75">
        <f>(I23-H23)/H23</f>
        <v>-0.20896755658854177</v>
      </c>
      <c r="L23" s="76">
        <f>(J23-I23)/I23</f>
        <v>-0.32576162831126149</v>
      </c>
    </row>
    <row r="24" spans="2:13" x14ac:dyDescent="0.25">
      <c r="B24" s="20" t="s">
        <v>26</v>
      </c>
      <c r="C24" s="70">
        <v>1814.1391476670001</v>
      </c>
      <c r="D24" s="70">
        <v>1716.2829680689999</v>
      </c>
      <c r="E24" s="70">
        <v>1237.870695327</v>
      </c>
      <c r="F24" s="77">
        <f>(D24-C24)/C24</f>
        <v>-5.3940834540638249E-2</v>
      </c>
      <c r="G24" s="78">
        <f>(E24-D24)/D24</f>
        <v>-0.27874906506836944</v>
      </c>
      <c r="H24" s="70">
        <v>1230.152386024</v>
      </c>
      <c r="I24" s="70">
        <v>973.09044768500007</v>
      </c>
      <c r="J24" s="70">
        <v>656.09491895300005</v>
      </c>
      <c r="K24" s="77">
        <f>(I24-H24)/H24</f>
        <v>-0.20896755658854177</v>
      </c>
      <c r="L24" s="78">
        <f>(J24-I24)/I24</f>
        <v>-0.32576162831126149</v>
      </c>
      <c r="M24" s="110"/>
    </row>
    <row r="25" spans="2:13" x14ac:dyDescent="0.25">
      <c r="B25" s="20" t="s">
        <v>27</v>
      </c>
      <c r="C25" s="82">
        <v>0</v>
      </c>
      <c r="D25" s="82">
        <v>0</v>
      </c>
      <c r="E25" s="82">
        <v>0</v>
      </c>
      <c r="F25" s="77" t="s">
        <v>29</v>
      </c>
      <c r="G25" s="78"/>
      <c r="H25" s="82">
        <v>0</v>
      </c>
      <c r="I25" s="82">
        <v>0</v>
      </c>
      <c r="J25" s="82">
        <v>0</v>
      </c>
      <c r="K25" s="77" t="s">
        <v>29</v>
      </c>
      <c r="L25" s="78" t="s">
        <v>29</v>
      </c>
    </row>
    <row r="26" spans="2:13" x14ac:dyDescent="0.25">
      <c r="B26" s="18"/>
      <c r="C26" s="74"/>
      <c r="D26" s="74"/>
      <c r="E26" s="74"/>
      <c r="F26" s="79"/>
      <c r="G26" s="80"/>
      <c r="H26" s="74"/>
      <c r="I26" s="74"/>
      <c r="J26" s="74"/>
      <c r="K26" s="79"/>
      <c r="L26" s="81"/>
    </row>
    <row r="27" spans="2:13" x14ac:dyDescent="0.25">
      <c r="B27" s="19" t="s">
        <v>31</v>
      </c>
      <c r="C27" s="74">
        <f>SUM(C28:C29)</f>
        <v>9862.4505789949999</v>
      </c>
      <c r="D27" s="74">
        <f>SUM(D28:D29)</f>
        <v>11501.476063917999</v>
      </c>
      <c r="E27" s="74">
        <f>SUM(E28:E29)</f>
        <v>10837.51956047</v>
      </c>
      <c r="F27" s="75">
        <f t="shared" ref="F27:G29" si="2">(D27-C27)/C27</f>
        <v>0.1661884611532338</v>
      </c>
      <c r="G27" s="76">
        <f t="shared" si="2"/>
        <v>-5.7727938549638674E-2</v>
      </c>
      <c r="H27" s="74">
        <f>SUM(H28:H29)</f>
        <v>19425.149739091998</v>
      </c>
      <c r="I27" s="74">
        <f>SUM(I28:I29)</f>
        <v>19010.780437641999</v>
      </c>
      <c r="J27" s="74">
        <f>SUM(J28:J29)</f>
        <v>18280.450816969002</v>
      </c>
      <c r="K27" s="75">
        <f t="shared" ref="K27:L29" si="3">(I27-H27)/H27</f>
        <v>-2.1331588534223969E-2</v>
      </c>
      <c r="L27" s="76">
        <f t="shared" si="3"/>
        <v>-3.8416603835312285E-2</v>
      </c>
    </row>
    <row r="28" spans="2:13" x14ac:dyDescent="0.25">
      <c r="B28" s="20" t="s">
        <v>26</v>
      </c>
      <c r="C28" s="70">
        <v>1605.9441158990001</v>
      </c>
      <c r="D28" s="70">
        <v>1575.7681674319999</v>
      </c>
      <c r="E28" s="70">
        <v>1336.150710028</v>
      </c>
      <c r="F28" s="77">
        <f t="shared" si="2"/>
        <v>-1.8790160982723719E-2</v>
      </c>
      <c r="G28" s="78">
        <f t="shared" si="2"/>
        <v>-0.15206390277225867</v>
      </c>
      <c r="H28" s="70">
        <v>8624.3193560439995</v>
      </c>
      <c r="I28" s="70">
        <v>7754.420734714</v>
      </c>
      <c r="J28" s="70">
        <v>7758.1357987459996</v>
      </c>
      <c r="K28" s="77">
        <f t="shared" si="3"/>
        <v>-0.1008657710153517</v>
      </c>
      <c r="L28" s="144">
        <f t="shared" si="3"/>
        <v>4.7908981974224347E-4</v>
      </c>
    </row>
    <row r="29" spans="2:13" x14ac:dyDescent="0.25">
      <c r="B29" s="20" t="s">
        <v>27</v>
      </c>
      <c r="C29" s="70">
        <v>8256.5064630960005</v>
      </c>
      <c r="D29" s="70">
        <v>9925.7078964859993</v>
      </c>
      <c r="E29" s="70">
        <v>9501.3688504420006</v>
      </c>
      <c r="F29" s="77">
        <f t="shared" si="2"/>
        <v>0.2021680042098685</v>
      </c>
      <c r="G29" s="78">
        <f t="shared" si="2"/>
        <v>-4.2751514599198265E-2</v>
      </c>
      <c r="H29" s="70">
        <v>10800.830383048</v>
      </c>
      <c r="I29" s="70">
        <v>11256.359702927999</v>
      </c>
      <c r="J29" s="70">
        <v>10522.315018223</v>
      </c>
      <c r="K29" s="77">
        <f t="shared" si="3"/>
        <v>4.2175397976340449E-2</v>
      </c>
      <c r="L29" s="78">
        <f t="shared" si="3"/>
        <v>-6.5211551876230428E-2</v>
      </c>
    </row>
    <row r="30" spans="2:13" x14ac:dyDescent="0.25">
      <c r="B30" s="18"/>
      <c r="C30" s="74"/>
      <c r="D30" s="74"/>
      <c r="E30" s="74"/>
      <c r="F30" s="79"/>
      <c r="G30" s="80"/>
      <c r="H30" s="74"/>
      <c r="I30" s="74"/>
      <c r="J30" s="74"/>
      <c r="K30" s="79"/>
      <c r="L30" s="81"/>
    </row>
    <row r="31" spans="2:13" x14ac:dyDescent="0.25">
      <c r="B31" s="19" t="s">
        <v>32</v>
      </c>
      <c r="C31" s="74">
        <f>SUM(C32:C33)</f>
        <v>6168.2228263180004</v>
      </c>
      <c r="D31" s="74">
        <f>SUM(D32:D33)</f>
        <v>7203.0711778719997</v>
      </c>
      <c r="E31" s="74">
        <f>SUM(E32:E33)</f>
        <v>6960.8780069269997</v>
      </c>
      <c r="F31" s="75">
        <f t="shared" ref="F31:G33" si="4">(D31-C31)/C31</f>
        <v>0.16777090917315834</v>
      </c>
      <c r="G31" s="76">
        <f t="shared" si="4"/>
        <v>-3.3623598179762959E-2</v>
      </c>
      <c r="H31" s="74">
        <f>SUM(H32:H33)</f>
        <v>8989.5420109879997</v>
      </c>
      <c r="I31" s="74">
        <f>SUM(I32:I33)</f>
        <v>9718.8033732610002</v>
      </c>
      <c r="J31" s="74">
        <f>SUM(J32:J33)</f>
        <v>9607.7081849320002</v>
      </c>
      <c r="K31" s="75">
        <f t="shared" ref="K31:L33" si="5">(I31-H31)/H31</f>
        <v>8.1123305434427875E-2</v>
      </c>
      <c r="L31" s="76">
        <f t="shared" si="5"/>
        <v>-1.1430953386159884E-2</v>
      </c>
    </row>
    <row r="32" spans="2:13" x14ac:dyDescent="0.25">
      <c r="B32" s="20" t="s">
        <v>26</v>
      </c>
      <c r="C32" s="70">
        <v>415.37552588</v>
      </c>
      <c r="D32" s="70">
        <v>604.06406206400004</v>
      </c>
      <c r="E32" s="70">
        <v>848.15654167299999</v>
      </c>
      <c r="F32" s="77">
        <f t="shared" si="4"/>
        <v>0.4542601198860986</v>
      </c>
      <c r="G32" s="78">
        <f t="shared" si="4"/>
        <v>0.40408376352496628</v>
      </c>
      <c r="H32" s="70">
        <v>6294.0821973969996</v>
      </c>
      <c r="I32" s="70">
        <v>7081.5196812049999</v>
      </c>
      <c r="J32" s="70">
        <v>7199.9139415119998</v>
      </c>
      <c r="K32" s="77">
        <f t="shared" si="5"/>
        <v>0.12510759458045453</v>
      </c>
      <c r="L32" s="78">
        <f t="shared" si="5"/>
        <v>1.6718764564226114E-2</v>
      </c>
    </row>
    <row r="33" spans="2:13" x14ac:dyDescent="0.25">
      <c r="B33" s="20" t="s">
        <v>27</v>
      </c>
      <c r="C33" s="70">
        <v>5752.8473004380003</v>
      </c>
      <c r="D33" s="70">
        <v>6599.007115808</v>
      </c>
      <c r="E33" s="70">
        <v>6112.7214652539997</v>
      </c>
      <c r="F33" s="77">
        <f t="shared" si="4"/>
        <v>0.14708539461938722</v>
      </c>
      <c r="G33" s="78">
        <f t="shared" si="4"/>
        <v>-7.3690729835568333E-2</v>
      </c>
      <c r="H33" s="70">
        <v>2695.4598135910001</v>
      </c>
      <c r="I33" s="70">
        <v>2637.2836920560003</v>
      </c>
      <c r="J33" s="70">
        <v>2407.7942434199999</v>
      </c>
      <c r="K33" s="77">
        <f t="shared" si="5"/>
        <v>-2.1583004592264796E-2</v>
      </c>
      <c r="L33" s="78">
        <f t="shared" si="5"/>
        <v>-8.7017354002250955E-2</v>
      </c>
    </row>
    <row r="34" spans="2:13" x14ac:dyDescent="0.25">
      <c r="B34" s="18"/>
      <c r="C34" s="74"/>
      <c r="D34" s="74"/>
      <c r="E34" s="74"/>
      <c r="F34" s="79"/>
      <c r="G34" s="80"/>
      <c r="H34" s="74"/>
      <c r="I34" s="74"/>
      <c r="J34" s="74"/>
      <c r="K34" s="79"/>
      <c r="L34" s="81"/>
    </row>
    <row r="35" spans="2:13" x14ac:dyDescent="0.25">
      <c r="B35" s="19" t="s">
        <v>33</v>
      </c>
      <c r="C35" s="74">
        <f>SUM(C36:C37)</f>
        <v>9859.246273581999</v>
      </c>
      <c r="D35" s="74">
        <f>SUM(D36:D37)</f>
        <v>11019.975084747999</v>
      </c>
      <c r="E35" s="74">
        <f>SUM(E36:E37)</f>
        <v>11270.641551188</v>
      </c>
      <c r="F35" s="75">
        <f t="shared" ref="F35:G37" si="6">(D35-C35)/C35</f>
        <v>0.1177299743770668</v>
      </c>
      <c r="G35" s="76">
        <f t="shared" si="6"/>
        <v>2.2746554734677384E-2</v>
      </c>
      <c r="H35" s="74">
        <f>SUM(H36:H37)</f>
        <v>5298.52274296</v>
      </c>
      <c r="I35" s="74">
        <f>SUM(I36:I37)</f>
        <v>5486.1014385050003</v>
      </c>
      <c r="J35" s="74">
        <f>SUM(J36:J37)</f>
        <v>6588.751702601</v>
      </c>
      <c r="K35" s="75">
        <f t="shared" ref="K35:L37" si="7">(I35-H35)/H35</f>
        <v>3.5402074246870203E-2</v>
      </c>
      <c r="L35" s="76">
        <f t="shared" si="7"/>
        <v>0.20098976959428577</v>
      </c>
    </row>
    <row r="36" spans="2:13" x14ac:dyDescent="0.25">
      <c r="B36" s="20" t="s">
        <v>26</v>
      </c>
      <c r="C36" s="70">
        <v>1502.850914654</v>
      </c>
      <c r="D36" s="70">
        <v>1628.246792379</v>
      </c>
      <c r="E36" s="70">
        <v>1681.0885867699999</v>
      </c>
      <c r="F36" s="77">
        <f t="shared" si="6"/>
        <v>8.3438667470132774E-2</v>
      </c>
      <c r="G36" s="78">
        <f t="shared" si="6"/>
        <v>3.2453185007534247E-2</v>
      </c>
      <c r="H36" s="70">
        <v>4197.0277446509999</v>
      </c>
      <c r="I36" s="70">
        <v>4163.6568147329999</v>
      </c>
      <c r="J36" s="70">
        <v>4932.8961542750003</v>
      </c>
      <c r="K36" s="77">
        <f t="shared" si="7"/>
        <v>-7.951086327825773E-3</v>
      </c>
      <c r="L36" s="78">
        <f t="shared" si="7"/>
        <v>0.18475089897420591</v>
      </c>
    </row>
    <row r="37" spans="2:13" x14ac:dyDescent="0.25">
      <c r="B37" s="20" t="s">
        <v>27</v>
      </c>
      <c r="C37" s="70">
        <v>8356.395358927999</v>
      </c>
      <c r="D37" s="70">
        <v>9391.728292369</v>
      </c>
      <c r="E37" s="70">
        <v>9589.5529644180006</v>
      </c>
      <c r="F37" s="77">
        <f t="shared" si="6"/>
        <v>0.12389707391415462</v>
      </c>
      <c r="G37" s="78">
        <f t="shared" si="6"/>
        <v>2.1063713290102076E-2</v>
      </c>
      <c r="H37" s="70">
        <v>1101.494998309</v>
      </c>
      <c r="I37" s="70">
        <v>1322.4446237720001</v>
      </c>
      <c r="J37" s="70">
        <v>1655.855548326</v>
      </c>
      <c r="K37" s="77">
        <f t="shared" si="7"/>
        <v>0.20059067522067636</v>
      </c>
      <c r="L37" s="78">
        <f t="shared" si="7"/>
        <v>0.25211711595379627</v>
      </c>
    </row>
    <row r="38" spans="2:13" x14ac:dyDescent="0.25">
      <c r="B38" s="18"/>
      <c r="C38" s="74"/>
      <c r="D38" s="74"/>
      <c r="E38" s="74"/>
      <c r="F38" s="79"/>
      <c r="G38" s="80"/>
      <c r="H38" s="74"/>
      <c r="I38" s="74"/>
      <c r="J38" s="74"/>
      <c r="K38" s="79"/>
      <c r="L38" s="81"/>
    </row>
    <row r="39" spans="2:13" x14ac:dyDescent="0.25">
      <c r="B39" s="19" t="s">
        <v>34</v>
      </c>
      <c r="C39" s="74">
        <f t="shared" ref="C39:E39" si="8">C35+C31+C27+C23+C19+C15</f>
        <v>32529.116395662</v>
      </c>
      <c r="D39" s="74">
        <f t="shared" si="8"/>
        <v>36151.126119202992</v>
      </c>
      <c r="E39" s="74">
        <f t="shared" si="8"/>
        <v>37034.884877163</v>
      </c>
      <c r="F39" s="75">
        <f t="shared" ref="F39:G41" si="9">(D39-C39)/C39</f>
        <v>0.11134669873861111</v>
      </c>
      <c r="G39" s="76">
        <f t="shared" si="9"/>
        <v>2.4446230389779389E-2</v>
      </c>
      <c r="H39" s="74">
        <f t="shared" ref="H39:J40" si="10">H35+H31+H27+H23+H19+H15</f>
        <v>46252.607190501993</v>
      </c>
      <c r="I39" s="74">
        <f t="shared" si="10"/>
        <v>46376.880554908996</v>
      </c>
      <c r="J39" s="74">
        <f t="shared" si="10"/>
        <v>46668.15424343101</v>
      </c>
      <c r="K39" s="75">
        <f t="shared" ref="K39:L41" si="11">(I39-H39)/H39</f>
        <v>2.6868402011405472E-3</v>
      </c>
      <c r="L39" s="76">
        <f t="shared" si="11"/>
        <v>6.2805795697525278E-3</v>
      </c>
    </row>
    <row r="40" spans="2:13" x14ac:dyDescent="0.25">
      <c r="B40" s="20" t="s">
        <v>26</v>
      </c>
      <c r="C40" s="82">
        <f>C36+C32+C28+C24+C20+C16</f>
        <v>10145.588712097</v>
      </c>
      <c r="D40" s="82">
        <f>D36+D32+D28+D24+D20+D16</f>
        <v>10206.877826838001</v>
      </c>
      <c r="E40" s="82">
        <f>E36+E32+E28+E24+E20+E16</f>
        <v>11797.666075853</v>
      </c>
      <c r="F40" s="77">
        <f>(D40-C40)/C40</f>
        <v>6.0409618879901407E-3</v>
      </c>
      <c r="G40" s="76">
        <f t="shared" si="9"/>
        <v>0.1558545400467295</v>
      </c>
      <c r="H40" s="82">
        <f t="shared" si="10"/>
        <v>31377.530203241004</v>
      </c>
      <c r="I40" s="82">
        <f t="shared" si="10"/>
        <v>31004.194516567</v>
      </c>
      <c r="J40" s="82">
        <f t="shared" si="10"/>
        <v>31947.416424393999</v>
      </c>
      <c r="K40" s="77">
        <f t="shared" si="11"/>
        <v>-1.1898185875555023E-2</v>
      </c>
      <c r="L40" s="78">
        <f t="shared" si="11"/>
        <v>3.0422396792891725E-2</v>
      </c>
    </row>
    <row r="41" spans="2:13" ht="15.75" thickBot="1" x14ac:dyDescent="0.3">
      <c r="B41" s="21" t="s">
        <v>27</v>
      </c>
      <c r="C41" s="83">
        <f>C17+C29+C33+C37</f>
        <v>22383.527683565</v>
      </c>
      <c r="D41" s="83">
        <f>D17+D29+D33+D37</f>
        <v>25944.248292364999</v>
      </c>
      <c r="E41" s="83">
        <f>E17+E29+E33+E37</f>
        <v>25237.218801310002</v>
      </c>
      <c r="F41" s="84">
        <f t="shared" si="9"/>
        <v>0.15907772265112799</v>
      </c>
      <c r="G41" s="85">
        <f t="shared" si="9"/>
        <v>-2.7251878068984738E-2</v>
      </c>
      <c r="H41" s="83">
        <f>H37+H33+H29+H25+H21+H17</f>
        <v>14875.076987261</v>
      </c>
      <c r="I41" s="83">
        <f>I37+I33+I29+I25+I21+I17</f>
        <v>15372.686038341999</v>
      </c>
      <c r="J41" s="83">
        <f>J37+J33+J29+J25+J21+J17</f>
        <v>14720.737819037</v>
      </c>
      <c r="K41" s="84">
        <f t="shared" si="11"/>
        <v>3.3452536178948916E-2</v>
      </c>
      <c r="L41" s="86">
        <f t="shared" si="11"/>
        <v>-4.240951891419191E-2</v>
      </c>
    </row>
    <row r="42" spans="2:13" x14ac:dyDescent="0.25">
      <c r="B42" s="22"/>
      <c r="C42" s="57"/>
      <c r="D42" s="57"/>
      <c r="E42" s="57"/>
      <c r="F42" s="87"/>
      <c r="G42" s="87"/>
      <c r="H42" s="57"/>
      <c r="I42" s="57"/>
      <c r="J42" s="57"/>
      <c r="K42" s="87"/>
      <c r="L42" s="87"/>
      <c r="M42" s="110"/>
    </row>
    <row r="43" spans="2:13" ht="15.75" thickBot="1" x14ac:dyDescent="0.3">
      <c r="B43" s="120"/>
      <c r="C43" s="48"/>
      <c r="D43" s="121"/>
      <c r="E43" s="121"/>
      <c r="F43" s="122"/>
      <c r="G43" s="145"/>
      <c r="H43" s="145"/>
      <c r="I43" s="145"/>
      <c r="J43" s="145"/>
      <c r="K43" s="29"/>
      <c r="L43" s="29"/>
    </row>
    <row r="44" spans="2:13" ht="16.5" thickBot="1" x14ac:dyDescent="0.3">
      <c r="B44" s="14"/>
      <c r="C44" s="123"/>
      <c r="D44" s="136" t="s">
        <v>69</v>
      </c>
      <c r="E44" s="136" t="s">
        <v>70</v>
      </c>
      <c r="F44" s="136" t="s">
        <v>71</v>
      </c>
      <c r="G44" s="146"/>
      <c r="H44" s="147"/>
      <c r="I44" s="147"/>
      <c r="J44" s="147"/>
      <c r="K44" s="148"/>
      <c r="L44" s="128"/>
    </row>
    <row r="45" spans="2:13" x14ac:dyDescent="0.25">
      <c r="B45" s="23" t="s">
        <v>35</v>
      </c>
      <c r="C45" s="124"/>
      <c r="D45" s="125">
        <f>C39-H39</f>
        <v>-13723.490794839992</v>
      </c>
      <c r="E45" s="125">
        <f t="shared" ref="D45:F47" si="12">D39-I39</f>
        <v>-10225.754435706003</v>
      </c>
      <c r="F45" s="126">
        <f t="shared" si="12"/>
        <v>-9633.2693662680103</v>
      </c>
      <c r="H45" s="147"/>
      <c r="I45" s="110"/>
      <c r="J45" s="147"/>
      <c r="K45" s="149"/>
      <c r="L45" s="87"/>
    </row>
    <row r="46" spans="2:13" x14ac:dyDescent="0.25">
      <c r="B46" s="20" t="s">
        <v>26</v>
      </c>
      <c r="D46" s="74">
        <f>C40-H40</f>
        <v>-21231.941491144004</v>
      </c>
      <c r="E46" s="74">
        <f>D40-I40</f>
        <v>-20797.316689728999</v>
      </c>
      <c r="F46" s="88">
        <f t="shared" si="12"/>
        <v>-20149.750348540998</v>
      </c>
      <c r="H46" s="110"/>
      <c r="I46" s="150"/>
      <c r="J46" s="150"/>
      <c r="K46" s="151"/>
      <c r="L46" s="87"/>
    </row>
    <row r="47" spans="2:13" x14ac:dyDescent="0.25">
      <c r="B47" s="20" t="s">
        <v>27</v>
      </c>
      <c r="D47" s="74">
        <f t="shared" si="12"/>
        <v>7508.4506963040003</v>
      </c>
      <c r="E47" s="74">
        <f t="shared" si="12"/>
        <v>10571.562254023</v>
      </c>
      <c r="F47" s="88">
        <f t="shared" si="12"/>
        <v>10516.480982273002</v>
      </c>
      <c r="I47" s="48"/>
      <c r="J47" s="48"/>
      <c r="K47" s="48"/>
      <c r="L47" s="152"/>
    </row>
    <row r="48" spans="2:13" ht="8.25" customHeight="1" x14ac:dyDescent="0.25">
      <c r="B48" s="20"/>
      <c r="D48" s="82"/>
      <c r="E48" s="82"/>
      <c r="F48" s="89"/>
      <c r="I48" s="48"/>
      <c r="J48" s="48"/>
      <c r="K48" s="48"/>
      <c r="L48" s="152"/>
    </row>
    <row r="49" spans="2:12" x14ac:dyDescent="0.25">
      <c r="B49" s="19" t="s">
        <v>36</v>
      </c>
      <c r="D49" s="90">
        <f t="shared" ref="D49:F51" si="13">C39/H39</f>
        <v>0.70329260060267218</v>
      </c>
      <c r="E49" s="90">
        <f t="shared" si="13"/>
        <v>0.77950749784477247</v>
      </c>
      <c r="F49" s="91">
        <f t="shared" si="13"/>
        <v>0.79357937929109368</v>
      </c>
      <c r="I49" s="57"/>
      <c r="J49" s="57"/>
      <c r="K49" s="87"/>
      <c r="L49" s="87"/>
    </row>
    <row r="50" spans="2:12" x14ac:dyDescent="0.25">
      <c r="B50" s="20" t="s">
        <v>26</v>
      </c>
      <c r="D50" s="90">
        <f t="shared" si="13"/>
        <v>0.32333930192660787</v>
      </c>
      <c r="E50" s="90">
        <f t="shared" si="13"/>
        <v>0.32920957909046744</v>
      </c>
      <c r="F50" s="91">
        <f t="shared" si="13"/>
        <v>0.36928388571805415</v>
      </c>
      <c r="I50" s="74"/>
      <c r="J50" s="57"/>
      <c r="K50" s="87"/>
      <c r="L50" s="87"/>
    </row>
    <row r="51" spans="2:12" ht="15.75" thickBot="1" x14ac:dyDescent="0.3">
      <c r="B51" s="21" t="s">
        <v>27</v>
      </c>
      <c r="C51" s="127"/>
      <c r="D51" s="92">
        <f t="shared" si="13"/>
        <v>1.5047671822293243</v>
      </c>
      <c r="E51" s="92">
        <f t="shared" si="13"/>
        <v>1.6876847824547896</v>
      </c>
      <c r="F51" s="93">
        <f t="shared" si="13"/>
        <v>1.7143990411046508</v>
      </c>
      <c r="I51" s="48"/>
      <c r="J51" s="48"/>
      <c r="K51" s="48"/>
      <c r="L51" s="152"/>
    </row>
    <row r="52" spans="2:12" x14ac:dyDescent="0.25">
      <c r="B52" s="138"/>
    </row>
  </sheetData>
  <mergeCells count="2">
    <mergeCell ref="B7:L7"/>
    <mergeCell ref="B8:L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cp:lastPrinted>2023-03-08T13:41:15Z</cp:lastPrinted>
  <dcterms:created xsi:type="dcterms:W3CDTF">2015-06-05T18:19:34Z</dcterms:created>
  <dcterms:modified xsi:type="dcterms:W3CDTF">2024-08-09T09:01:10Z</dcterms:modified>
</cp:coreProperties>
</file>