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CEXT\mars23\"/>
    </mc:Choice>
  </mc:AlternateContent>
  <xr:revisionPtr revIDLastSave="0" documentId="8_{692CBFA0-18C6-46DC-A2E7-A17CAD20E25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3" l="1"/>
  <c r="E50" i="3"/>
  <c r="D50" i="3"/>
  <c r="E49" i="3"/>
  <c r="D49" i="3"/>
  <c r="C49" i="3"/>
  <c r="I43" i="3"/>
  <c r="K43" i="3" s="1"/>
  <c r="H43" i="3"/>
  <c r="J43" i="3" s="1"/>
  <c r="G43" i="3"/>
  <c r="D43" i="3"/>
  <c r="F43" i="3" s="1"/>
  <c r="C43" i="3"/>
  <c r="E43" i="3" s="1"/>
  <c r="B43" i="3"/>
  <c r="C50" i="3" s="1"/>
  <c r="I42" i="3"/>
  <c r="K42" i="3" s="1"/>
  <c r="H42" i="3"/>
  <c r="G42" i="3"/>
  <c r="J42" i="3" s="1"/>
  <c r="F42" i="3"/>
  <c r="E42" i="3"/>
  <c r="D42" i="3"/>
  <c r="C42" i="3"/>
  <c r="D53" i="3" s="1"/>
  <c r="B42" i="3"/>
  <c r="C53" i="3" s="1"/>
  <c r="K39" i="3"/>
  <c r="J39" i="3"/>
  <c r="F39" i="3"/>
  <c r="E39" i="3"/>
  <c r="K38" i="3"/>
  <c r="J38" i="3"/>
  <c r="F38" i="3"/>
  <c r="E38" i="3"/>
  <c r="J37" i="3"/>
  <c r="I37" i="3"/>
  <c r="I41" i="3" s="1"/>
  <c r="H37" i="3"/>
  <c r="G37" i="3"/>
  <c r="G41" i="3" s="1"/>
  <c r="E37" i="3"/>
  <c r="D37" i="3"/>
  <c r="D41" i="3" s="1"/>
  <c r="C37" i="3"/>
  <c r="B37" i="3"/>
  <c r="B41" i="3" s="1"/>
  <c r="K35" i="3"/>
  <c r="J35" i="3"/>
  <c r="F35" i="3"/>
  <c r="E35" i="3"/>
  <c r="K34" i="3"/>
  <c r="J34" i="3"/>
  <c r="F34" i="3"/>
  <c r="E34" i="3"/>
  <c r="K33" i="3"/>
  <c r="J33" i="3"/>
  <c r="I33" i="3"/>
  <c r="H33" i="3"/>
  <c r="H41" i="3" s="1"/>
  <c r="J41" i="3" s="1"/>
  <c r="G33" i="3"/>
  <c r="D33" i="3"/>
  <c r="F33" i="3" s="1"/>
  <c r="C33" i="3"/>
  <c r="C41" i="3" s="1"/>
  <c r="B33" i="3"/>
  <c r="K31" i="3"/>
  <c r="J31" i="3"/>
  <c r="F31" i="3"/>
  <c r="E31" i="3"/>
  <c r="K30" i="3"/>
  <c r="J30" i="3"/>
  <c r="F30" i="3"/>
  <c r="E30" i="3"/>
  <c r="J29" i="3"/>
  <c r="I29" i="3"/>
  <c r="K29" i="3" s="1"/>
  <c r="H29" i="3"/>
  <c r="G29" i="3"/>
  <c r="E29" i="3"/>
  <c r="D29" i="3"/>
  <c r="F29" i="3" s="1"/>
  <c r="C29" i="3"/>
  <c r="B29" i="3"/>
  <c r="K26" i="3"/>
  <c r="J26" i="3"/>
  <c r="F26" i="3"/>
  <c r="E26" i="3"/>
  <c r="K25" i="3"/>
  <c r="I25" i="3"/>
  <c r="H25" i="3"/>
  <c r="J25" i="3" s="1"/>
  <c r="G25" i="3"/>
  <c r="F25" i="3"/>
  <c r="D25" i="3"/>
  <c r="C25" i="3"/>
  <c r="B25" i="3"/>
  <c r="E25" i="3" s="1"/>
  <c r="K22" i="3"/>
  <c r="J22" i="3"/>
  <c r="F22" i="3"/>
  <c r="E22" i="3"/>
  <c r="I21" i="3"/>
  <c r="K21" i="3" s="1"/>
  <c r="H21" i="3"/>
  <c r="J21" i="3" s="1"/>
  <c r="G21" i="3"/>
  <c r="D21" i="3"/>
  <c r="C21" i="3"/>
  <c r="F21" i="3" s="1"/>
  <c r="B21" i="3"/>
  <c r="K19" i="3"/>
  <c r="J19" i="3"/>
  <c r="F19" i="3"/>
  <c r="E19" i="3"/>
  <c r="K18" i="3"/>
  <c r="J18" i="3"/>
  <c r="F18" i="3"/>
  <c r="E18" i="3"/>
  <c r="I17" i="3"/>
  <c r="K17" i="3" s="1"/>
  <c r="H17" i="3"/>
  <c r="J17" i="3" s="1"/>
  <c r="G17" i="3"/>
  <c r="D17" i="3"/>
  <c r="F17" i="3" s="1"/>
  <c r="C17" i="3"/>
  <c r="E17" i="3" s="1"/>
  <c r="B17" i="3"/>
  <c r="K54" i="2"/>
  <c r="J54" i="2"/>
  <c r="F54" i="2"/>
  <c r="E54" i="2"/>
  <c r="K53" i="2"/>
  <c r="J53" i="2"/>
  <c r="F53" i="2"/>
  <c r="E53" i="2"/>
  <c r="J52" i="2"/>
  <c r="I52" i="2"/>
  <c r="H52" i="2"/>
  <c r="G52" i="2"/>
  <c r="E52" i="2"/>
  <c r="D52" i="2"/>
  <c r="D56" i="2" s="1"/>
  <c r="C52" i="2"/>
  <c r="B52" i="2"/>
  <c r="B56" i="2" s="1"/>
  <c r="K50" i="2"/>
  <c r="J50" i="2"/>
  <c r="F50" i="2"/>
  <c r="E50" i="2"/>
  <c r="K49" i="2"/>
  <c r="J49" i="2"/>
  <c r="F49" i="2"/>
  <c r="E49" i="2"/>
  <c r="K48" i="2"/>
  <c r="J48" i="2"/>
  <c r="I48" i="2"/>
  <c r="H48" i="2"/>
  <c r="G48" i="2"/>
  <c r="D48" i="2"/>
  <c r="F48" i="2" s="1"/>
  <c r="C48" i="2"/>
  <c r="E48" i="2" s="1"/>
  <c r="B48" i="2"/>
  <c r="K46" i="2"/>
  <c r="J46" i="2"/>
  <c r="F46" i="2"/>
  <c r="E46" i="2"/>
  <c r="K45" i="2"/>
  <c r="J45" i="2"/>
  <c r="F45" i="2"/>
  <c r="E45" i="2"/>
  <c r="J44" i="2"/>
  <c r="I44" i="2"/>
  <c r="K44" i="2" s="1"/>
  <c r="H44" i="2"/>
  <c r="G44" i="2"/>
  <c r="E44" i="2"/>
  <c r="D44" i="2"/>
  <c r="F44" i="2" s="1"/>
  <c r="C44" i="2"/>
  <c r="B44" i="2"/>
  <c r="I42" i="2"/>
  <c r="I40" i="2" s="1"/>
  <c r="H42" i="2"/>
  <c r="H40" i="2" s="1"/>
  <c r="G42" i="2"/>
  <c r="G58" i="2" s="1"/>
  <c r="D42" i="2"/>
  <c r="F42" i="2" s="1"/>
  <c r="C42" i="2"/>
  <c r="E42" i="2" s="1"/>
  <c r="B42" i="2"/>
  <c r="B58" i="2" s="1"/>
  <c r="I41" i="2"/>
  <c r="I57" i="2" s="1"/>
  <c r="H41" i="2"/>
  <c r="K41" i="2" s="1"/>
  <c r="G41" i="2"/>
  <c r="J41" i="2" s="1"/>
  <c r="F41" i="2"/>
  <c r="E41" i="2"/>
  <c r="D41" i="2"/>
  <c r="D57" i="2" s="1"/>
  <c r="C41" i="2"/>
  <c r="C57" i="2" s="1"/>
  <c r="B41" i="2"/>
  <c r="B40" i="2" s="1"/>
  <c r="D40" i="2"/>
  <c r="F40" i="2" s="1"/>
  <c r="C40" i="2"/>
  <c r="C56" i="2" s="1"/>
  <c r="K38" i="2"/>
  <c r="J38" i="2"/>
  <c r="F38" i="2"/>
  <c r="E38" i="2"/>
  <c r="K37" i="2"/>
  <c r="J37" i="2"/>
  <c r="F37" i="2"/>
  <c r="E37" i="2"/>
  <c r="J36" i="2"/>
  <c r="I36" i="2"/>
  <c r="K36" i="2" s="1"/>
  <c r="H36" i="2"/>
  <c r="G36" i="2"/>
  <c r="E36" i="2"/>
  <c r="D36" i="2"/>
  <c r="F36" i="2" s="1"/>
  <c r="C36" i="2"/>
  <c r="B36" i="2"/>
  <c r="K34" i="2"/>
  <c r="J34" i="2"/>
  <c r="F34" i="2"/>
  <c r="E34" i="2"/>
  <c r="K33" i="2"/>
  <c r="J33" i="2"/>
  <c r="F33" i="2"/>
  <c r="E33" i="2"/>
  <c r="K32" i="2"/>
  <c r="J32" i="2"/>
  <c r="I32" i="2"/>
  <c r="H32" i="2"/>
  <c r="G32" i="2"/>
  <c r="D32" i="2"/>
  <c r="F32" i="2" s="1"/>
  <c r="C32" i="2"/>
  <c r="E32" i="2" s="1"/>
  <c r="B32" i="2"/>
  <c r="I30" i="2"/>
  <c r="K30" i="2" s="1"/>
  <c r="H30" i="2"/>
  <c r="J30" i="2" s="1"/>
  <c r="G30" i="2"/>
  <c r="D30" i="2"/>
  <c r="C30" i="2"/>
  <c r="C28" i="2" s="1"/>
  <c r="B30" i="2"/>
  <c r="B28" i="2" s="1"/>
  <c r="K29" i="2"/>
  <c r="I29" i="2"/>
  <c r="H29" i="2"/>
  <c r="J29" i="2" s="1"/>
  <c r="G29" i="2"/>
  <c r="G57" i="2" s="1"/>
  <c r="F29" i="2"/>
  <c r="D29" i="2"/>
  <c r="C29" i="2"/>
  <c r="E29" i="2" s="1"/>
  <c r="B29" i="2"/>
  <c r="I28" i="2"/>
  <c r="D28" i="2"/>
  <c r="F28" i="2" s="1"/>
  <c r="K25" i="2"/>
  <c r="J25" i="2"/>
  <c r="F25" i="2"/>
  <c r="E25" i="2"/>
  <c r="K24" i="2"/>
  <c r="I24" i="2"/>
  <c r="H24" i="2"/>
  <c r="J24" i="2" s="1"/>
  <c r="G24" i="2"/>
  <c r="F24" i="2"/>
  <c r="D24" i="2"/>
  <c r="C24" i="2"/>
  <c r="E24" i="2" s="1"/>
  <c r="B24" i="2"/>
  <c r="K21" i="2"/>
  <c r="J21" i="2"/>
  <c r="F21" i="2"/>
  <c r="E21" i="2"/>
  <c r="I20" i="2"/>
  <c r="K20" i="2" s="1"/>
  <c r="H20" i="2"/>
  <c r="J20" i="2" s="1"/>
  <c r="G20" i="2"/>
  <c r="D20" i="2"/>
  <c r="C20" i="2"/>
  <c r="F20" i="2" s="1"/>
  <c r="B20" i="2"/>
  <c r="K18" i="2"/>
  <c r="J18" i="2"/>
  <c r="F18" i="2"/>
  <c r="E18" i="2"/>
  <c r="K17" i="2"/>
  <c r="J17" i="2"/>
  <c r="F17" i="2"/>
  <c r="E17" i="2"/>
  <c r="I16" i="2"/>
  <c r="K16" i="2" s="1"/>
  <c r="H16" i="2"/>
  <c r="J16" i="2" s="1"/>
  <c r="G16" i="2"/>
  <c r="D16" i="2"/>
  <c r="F16" i="2" s="1"/>
  <c r="C16" i="2"/>
  <c r="E16" i="2" s="1"/>
  <c r="B16" i="2"/>
  <c r="C54" i="1"/>
  <c r="B54" i="1"/>
  <c r="E51" i="1"/>
  <c r="D51" i="1"/>
  <c r="F51" i="1" s="1"/>
  <c r="C51" i="1"/>
  <c r="B51" i="1"/>
  <c r="E50" i="1"/>
  <c r="D50" i="1"/>
  <c r="D53" i="1" s="1"/>
  <c r="C50" i="1"/>
  <c r="C53" i="1" s="1"/>
  <c r="E53" i="1" s="1"/>
  <c r="B50" i="1"/>
  <c r="B53" i="1" s="1"/>
  <c r="D48" i="1"/>
  <c r="C48" i="1"/>
  <c r="B48" i="1"/>
  <c r="D47" i="1"/>
  <c r="C47" i="1"/>
  <c r="B47" i="1"/>
  <c r="F45" i="1"/>
  <c r="E45" i="1"/>
  <c r="F44" i="1"/>
  <c r="E44" i="1"/>
  <c r="D41" i="1"/>
  <c r="C41" i="1"/>
  <c r="B41" i="1"/>
  <c r="D40" i="1"/>
  <c r="C40" i="1"/>
  <c r="B40" i="1"/>
  <c r="F38" i="1"/>
  <c r="E38" i="1"/>
  <c r="F37" i="1"/>
  <c r="E37" i="1"/>
  <c r="D34" i="1"/>
  <c r="C34" i="1"/>
  <c r="B34" i="1"/>
  <c r="D33" i="1"/>
  <c r="C33" i="1"/>
  <c r="B33" i="1"/>
  <c r="F31" i="1"/>
  <c r="E31" i="1"/>
  <c r="F30" i="1"/>
  <c r="E30" i="1"/>
  <c r="D27" i="1"/>
  <c r="C27" i="1"/>
  <c r="B27" i="1"/>
  <c r="D26" i="1"/>
  <c r="C26" i="1"/>
  <c r="B26" i="1"/>
  <c r="F24" i="1"/>
  <c r="E24" i="1"/>
  <c r="F23" i="1"/>
  <c r="E23" i="1"/>
  <c r="D20" i="1"/>
  <c r="C20" i="1"/>
  <c r="B20" i="1"/>
  <c r="D19" i="1"/>
  <c r="C19" i="1"/>
  <c r="B19" i="1"/>
  <c r="F17" i="1"/>
  <c r="E17" i="1"/>
  <c r="F16" i="1"/>
  <c r="E16" i="1"/>
  <c r="D50" i="5"/>
  <c r="C50" i="5"/>
  <c r="B50" i="5"/>
  <c r="D49" i="5"/>
  <c r="C49" i="5"/>
  <c r="B49" i="5"/>
  <c r="F47" i="5"/>
  <c r="E47" i="5"/>
  <c r="F46" i="5"/>
  <c r="E46" i="5"/>
  <c r="D42" i="5"/>
  <c r="C42" i="5"/>
  <c r="B42" i="5"/>
  <c r="D41" i="5"/>
  <c r="C41" i="5"/>
  <c r="B41" i="5"/>
  <c r="F39" i="5"/>
  <c r="E39" i="5"/>
  <c r="F38" i="5"/>
  <c r="E38" i="5"/>
  <c r="C26" i="5"/>
  <c r="D23" i="5"/>
  <c r="F23" i="5" s="1"/>
  <c r="C23" i="5"/>
  <c r="C25" i="5" s="1"/>
  <c r="B23" i="5"/>
  <c r="B25" i="5" s="1"/>
  <c r="E22" i="5"/>
  <c r="D22" i="5"/>
  <c r="F22" i="5" s="1"/>
  <c r="C22" i="5"/>
  <c r="B22" i="5"/>
  <c r="B26" i="5" s="1"/>
  <c r="C48" i="3" l="1"/>
  <c r="C52" i="3"/>
  <c r="D48" i="3"/>
  <c r="D52" i="3"/>
  <c r="E41" i="3"/>
  <c r="E52" i="3"/>
  <c r="F41" i="3"/>
  <c r="E48" i="3"/>
  <c r="K41" i="3"/>
  <c r="C54" i="3"/>
  <c r="F37" i="3"/>
  <c r="D54" i="3"/>
  <c r="E54" i="3"/>
  <c r="E33" i="3"/>
  <c r="K37" i="3"/>
  <c r="E21" i="3"/>
  <c r="K28" i="2"/>
  <c r="F56" i="2"/>
  <c r="K40" i="2"/>
  <c r="D68" i="2"/>
  <c r="F57" i="2"/>
  <c r="D64" i="2"/>
  <c r="H56" i="2"/>
  <c r="C68" i="2"/>
  <c r="I56" i="2"/>
  <c r="E56" i="2"/>
  <c r="B69" i="2"/>
  <c r="B65" i="2"/>
  <c r="E28" i="2"/>
  <c r="C58" i="2"/>
  <c r="F52" i="2"/>
  <c r="B57" i="2"/>
  <c r="E57" i="2" s="1"/>
  <c r="D58" i="2"/>
  <c r="G28" i="2"/>
  <c r="H28" i="2"/>
  <c r="J28" i="2" s="1"/>
  <c r="E40" i="2"/>
  <c r="K52" i="2"/>
  <c r="I58" i="2"/>
  <c r="J42" i="2"/>
  <c r="H57" i="2"/>
  <c r="J57" i="2" s="1"/>
  <c r="E20" i="2"/>
  <c r="E30" i="2"/>
  <c r="G40" i="2"/>
  <c r="G56" i="2" s="1"/>
  <c r="K42" i="2"/>
  <c r="H58" i="2"/>
  <c r="J58" i="2" s="1"/>
  <c r="F30" i="2"/>
  <c r="F53" i="1"/>
  <c r="F50" i="1"/>
  <c r="D54" i="1"/>
  <c r="D25" i="5"/>
  <c r="E23" i="5"/>
  <c r="D26" i="5"/>
  <c r="B67" i="2" l="1"/>
  <c r="B63" i="2"/>
  <c r="C65" i="2"/>
  <c r="E58" i="2"/>
  <c r="C69" i="2"/>
  <c r="J56" i="2"/>
  <c r="J40" i="2"/>
  <c r="K58" i="2"/>
  <c r="K57" i="2"/>
  <c r="C67" i="2"/>
  <c r="B68" i="2"/>
  <c r="B64" i="2"/>
  <c r="C63" i="2"/>
  <c r="K56" i="2"/>
  <c r="D67" i="2"/>
  <c r="D65" i="2"/>
  <c r="F58" i="2"/>
  <c r="D69" i="2"/>
  <c r="C64" i="2"/>
  <c r="D63" i="2"/>
</calcChain>
</file>

<file path=xl/sharedStrings.xml><?xml version="1.0" encoding="utf-8"?>
<sst xmlns="http://schemas.openxmlformats.org/spreadsheetml/2006/main" count="191" uniqueCount="76">
  <si>
    <t>BALANCE COMMERCIALE</t>
  </si>
  <si>
    <t>GROUPES DE PRODUITS</t>
  </si>
  <si>
    <t>Var : en %</t>
  </si>
  <si>
    <t>2022/2021</t>
  </si>
  <si>
    <t>2023/2022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</si>
  <si>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</si>
  <si>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</si>
  <si>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</si>
  <si>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</si>
  <si>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</si>
  <si>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</si>
  <si>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</si>
  <si>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</si>
  <si>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</si>
  <si>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</si>
  <si>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</si>
  <si>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</si>
  <si>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</si>
  <si>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TYPE D'UTILISATION</t>
  </si>
  <si>
    <t>Produits</t>
  </si>
  <si>
    <t>Exportations</t>
  </si>
  <si>
    <t>Importations</t>
  </si>
  <si>
    <t>Valeurs en MD</t>
  </si>
  <si>
    <t xml:space="preserve">          Variation</t>
  </si>
  <si>
    <t>22/21</t>
  </si>
  <si>
    <t>23/22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</si>
  <si>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</si>
  <si>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</si>
  <si>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</si>
  <si>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</si>
  <si>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</si>
  <si>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</si>
  <si>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</si>
  <si>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</si>
  <si>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</si>
  <si>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</si>
  <si>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 xml:space="preserve"> 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</si>
  <si>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</si>
  <si>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</si>
  <si>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</si>
  <si>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</si>
  <si>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</si>
  <si>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</si>
  <si>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</si>
  <si>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</si>
  <si>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</si>
  <si>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</si>
  <si>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</si>
  <si>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</si>
  <si>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</si>
  <si>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</si>
  <si>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</si>
  <si>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</si>
  <si>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</si>
  <si>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</si>
  <si>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</si>
  <si>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</si>
  <si>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</si>
  <si>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</si>
  <si>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</si>
  <si>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</si>
  <si>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</si>
  <si>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 xml:space="preserve">Exportations </t>
  </si>
  <si>
    <t>3 MOIS 2023</t>
  </si>
  <si>
    <t xml:space="preserve"> 3mois2021</t>
  </si>
  <si>
    <t xml:space="preserve"> 3mois2022</t>
  </si>
  <si>
    <t xml:space="preserve"> 3mois2023</t>
  </si>
  <si>
    <t>3 mois</t>
  </si>
  <si>
    <t xml:space="preserve">   3  MOIS 2 0 2 3</t>
  </si>
  <si>
    <t>3mois 2021</t>
  </si>
  <si>
    <t>3mois 2022</t>
  </si>
  <si>
    <t>3mois 2023</t>
  </si>
  <si>
    <t xml:space="preserve"> 3 MOIS  2 0 2 3</t>
  </si>
  <si>
    <t>3 mois2021</t>
  </si>
  <si>
    <t>3 mois2022</t>
  </si>
  <si>
    <t>3 mois2023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</si>
</sst>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i/>
      <sz val="11"/>
      <color indexed="8"/>
      <name val="Calibri"/>
      <family val="2"/>
      <scheme val="minor"/>
    </font>
    <font>
      <sz val="12"/>
      <name val="MS Sans Serif"/>
      <family val="2"/>
    </font>
    <font>
      <sz val="10"/>
      <color indexed="8"/>
      <name val="Times New Roman"/>
      <family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  <bgColor indexed="9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10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11" xfId="0" applyBorder="1"/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165" fontId="9" fillId="0" borderId="0" xfId="1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7" fontId="10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6" xfId="0" applyFont="1" applyBorder="1" applyAlignment="1">
      <alignment vertical="center"/>
    </xf>
    <xf numFmtId="0" fontId="13" fillId="0" borderId="0" xfId="0" applyFont="1"/>
    <xf numFmtId="0" fontId="7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5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8" xfId="0" applyFont="1" applyBorder="1"/>
    <xf numFmtId="0" fontId="10" fillId="0" borderId="18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17" fontId="10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4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7" fontId="16" fillId="8" borderId="0" xfId="0" applyNumberFormat="1" applyFont="1" applyFill="1" applyAlignment="1">
      <alignment horizontal="center"/>
    </xf>
    <xf numFmtId="0" fontId="0" fillId="0" borderId="2" xfId="0" applyBorder="1"/>
    <xf numFmtId="0" fontId="15" fillId="0" borderId="0" xfId="0" applyFont="1"/>
    <xf numFmtId="0" fontId="10" fillId="0" borderId="1" xfId="0" applyFont="1" applyBorder="1" applyAlignment="1">
      <alignment horizontal="center"/>
    </xf>
    <xf numFmtId="0" fontId="0" fillId="0" borderId="10" xfId="0" applyBorder="1"/>
    <xf numFmtId="167" fontId="17" fillId="0" borderId="0" xfId="0" applyNumberFormat="1" applyFont="1" applyAlignment="1">
      <alignment horizontal="center" vertical="center"/>
    </xf>
    <xf numFmtId="0" fontId="0" fillId="0" borderId="12" xfId="0" applyBorder="1"/>
    <xf numFmtId="166" fontId="0" fillId="0" borderId="0" xfId="0" applyNumberFormat="1"/>
    <xf numFmtId="0" fontId="8" fillId="0" borderId="7" xfId="0" applyFont="1" applyBorder="1"/>
    <xf numFmtId="0" fontId="8" fillId="0" borderId="13" xfId="0" applyFont="1" applyBorder="1"/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left" vertical="center"/>
    </xf>
    <xf numFmtId="0" fontId="8" fillId="0" borderId="1" xfId="0" applyFont="1" applyBorder="1"/>
    <xf numFmtId="0" fontId="8" fillId="0" borderId="9" xfId="0" applyFont="1" applyBorder="1"/>
    <xf numFmtId="0" fontId="9" fillId="0" borderId="9" xfId="0" applyFont="1" applyBorder="1" applyAlignment="1">
      <alignment horizontal="center"/>
    </xf>
    <xf numFmtId="17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6" xfId="0" applyBorder="1"/>
    <xf numFmtId="164" fontId="12" fillId="0" borderId="2" xfId="0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 vertical="center"/>
    </xf>
    <xf numFmtId="0" fontId="18" fillId="0" borderId="13" xfId="0" applyFont="1" applyBorder="1"/>
    <xf numFmtId="0" fontId="18" fillId="0" borderId="14" xfId="0" applyFont="1" applyBorder="1"/>
    <xf numFmtId="0" fontId="0" fillId="0" borderId="1" xfId="0" applyBorder="1"/>
    <xf numFmtId="164" fontId="0" fillId="0" borderId="0" xfId="0" applyNumberFormat="1"/>
    <xf numFmtId="2" fontId="0" fillId="0" borderId="0" xfId="0" applyNumberFormat="1"/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Continuous"/>
    </xf>
    <xf numFmtId="167" fontId="19" fillId="8" borderId="0" xfId="0" applyNumberFormat="1" applyFont="1" applyFill="1" applyAlignment="1">
      <alignment horizontal="center"/>
    </xf>
    <xf numFmtId="0" fontId="15" fillId="0" borderId="1" xfId="0" applyFont="1" applyBorder="1"/>
    <xf numFmtId="165" fontId="4" fillId="2" borderId="1" xfId="1" applyNumberFormat="1" applyFont="1" applyFill="1" applyBorder="1" applyAlignment="1">
      <alignment horizontal="center"/>
    </xf>
    <xf numFmtId="0" fontId="20" fillId="2" borderId="0" xfId="0" applyFont="1" applyFill="1"/>
    <xf numFmtId="0" fontId="7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17" fontId="10" fillId="0" borderId="15" xfId="0" applyNumberFormat="1" applyFont="1" applyBorder="1" applyAlignment="1">
      <alignment horizontal="center" vertical="center"/>
    </xf>
    <xf numFmtId="167" fontId="17" fillId="0" borderId="14" xfId="0" applyNumberFormat="1" applyFont="1" applyBorder="1" applyAlignment="1">
      <alignment horizontal="center" vertical="center"/>
    </xf>
    <xf numFmtId="9" fontId="9" fillId="0" borderId="0" xfId="1" applyFont="1" applyBorder="1" applyAlignment="1">
      <alignment horizontal="center"/>
    </xf>
    <xf numFmtId="9" fontId="9" fillId="0" borderId="10" xfId="1" applyFont="1" applyBorder="1" applyAlignment="1">
      <alignment horizontal="center"/>
    </xf>
    <xf numFmtId="0" fontId="8" fillId="0" borderId="12" xfId="0" applyFont="1" applyBorder="1"/>
    <xf numFmtId="0" fontId="9" fillId="0" borderId="5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17" fontId="4" fillId="0" borderId="10" xfId="0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7" fontId="9" fillId="0" borderId="10" xfId="0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12" fillId="0" borderId="1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1</xdr:row>
      <xdr:rowOff>76200</xdr:rowOff>
    </xdr:from>
    <xdr:to>
      <xdr:col>2</xdr:col>
      <xdr:colOff>447675</xdr:colOff>
      <xdr:row>6</xdr:row>
      <xdr:rowOff>123825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480BA0C1-E929-4AF7-B37F-E103B82EC48B}"/>
            </a:ext>
          </a:extLst>
        </xdr:cNvPr>
        <xdr:cNvSpPr>
          <a:spLocks noChangeArrowheads="1"/>
        </xdr:cNvSpPr>
      </xdr:nvSpPr>
      <xdr:spPr bwMode="auto">
        <a:xfrm>
          <a:off x="62864" y="266700"/>
          <a:ext cx="2642236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91439</xdr:colOff>
      <xdr:row>1</xdr:row>
      <xdr:rowOff>1</xdr:rowOff>
    </xdr:from>
    <xdr:to>
      <xdr:col>1</xdr:col>
      <xdr:colOff>447674</xdr:colOff>
      <xdr:row>6</xdr:row>
      <xdr:rowOff>123825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729180E0-231D-4635-B816-C7682DE10DE1}"/>
            </a:ext>
          </a:extLst>
        </xdr:cNvPr>
        <xdr:cNvSpPr>
          <a:spLocks noChangeArrowheads="1"/>
        </xdr:cNvSpPr>
      </xdr:nvSpPr>
      <xdr:spPr bwMode="auto">
        <a:xfrm>
          <a:off x="91439" y="190501"/>
          <a:ext cx="2480310" cy="93344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20/53/02</a:t>
          </a: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</xdr:colOff>
      <xdr:row>0</xdr:row>
      <xdr:rowOff>57150</xdr:rowOff>
    </xdr:from>
    <xdr:to>
      <xdr:col>1</xdr:col>
      <xdr:colOff>457200</xdr:colOff>
      <xdr:row>4</xdr:row>
      <xdr:rowOff>152400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8BDB2D30-2B3A-4566-A055-95B48A1FED6C}"/>
            </a:ext>
          </a:extLst>
        </xdr:cNvPr>
        <xdr:cNvSpPr txBox="1">
          <a:spLocks noChangeArrowheads="1"/>
        </xdr:cNvSpPr>
      </xdr:nvSpPr>
      <xdr:spPr bwMode="auto">
        <a:xfrm>
          <a:off x="264795" y="57150"/>
          <a:ext cx="225933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655320</xdr:colOff>
      <xdr:row>5</xdr:row>
      <xdr:rowOff>66675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C359EDD-7BCE-442D-B983-38135A0B85F7}"/>
            </a:ext>
          </a:extLst>
        </xdr:cNvPr>
        <xdr:cNvSpPr txBox="1">
          <a:spLocks noChangeArrowheads="1"/>
        </xdr:cNvSpPr>
      </xdr:nvSpPr>
      <xdr:spPr bwMode="auto">
        <a:xfrm>
          <a:off x="114300" y="76200"/>
          <a:ext cx="2607945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A1:F51"/>
  <sheetViews>
    <sheetView workbookViewId="0">
      <selection activeCell="B22" sqref="B22"/>
    </sheetView>
  </sheetViews>
  <sheetFormatPr baseColWidth="10" defaultRowHeight="15" x14ac:dyDescent="0.25"/>
  <cols>
    <col min="1" max="1" width="20.85546875" customWidth="1"/>
    <col min="2" max="6" width="13" customWidth="1"/>
  </cols>
  <sheetData>
    <row r="1" spans="1:6" x14ac:dyDescent="0.25">
      <c r="A1" t="s">
        <v>36</v>
      </c>
    </row>
    <row r="8" spans="1:6" ht="15.75" x14ac:dyDescent="0.25">
      <c r="E8" s="62"/>
    </row>
    <row r="9" spans="1:6" ht="15.75" x14ac:dyDescent="0.25">
      <c r="E9" s="62"/>
    </row>
    <row r="10" spans="1:6" ht="15.75" x14ac:dyDescent="0.25">
      <c r="A10" s="63" t="s">
        <v>51</v>
      </c>
      <c r="B10" s="63"/>
      <c r="C10" s="63"/>
      <c r="D10" s="64"/>
      <c r="E10" s="64"/>
      <c r="F10" s="64"/>
    </row>
    <row r="11" spans="1:6" ht="18.75" x14ac:dyDescent="0.3">
      <c r="A11" s="65" t="s">
        <v>52</v>
      </c>
      <c r="B11" s="66"/>
      <c r="C11" s="67"/>
      <c r="D11" s="17"/>
      <c r="E11" s="68"/>
      <c r="F11" s="17"/>
    </row>
    <row r="12" spans="1:6" ht="16.5" thickBot="1" x14ac:dyDescent="0.3">
      <c r="A12" s="65"/>
      <c r="B12" s="65"/>
      <c r="C12" s="65"/>
      <c r="D12" s="17"/>
      <c r="E12" s="62"/>
      <c r="F12" s="17"/>
    </row>
    <row r="13" spans="1:6" ht="16.5" thickBot="1" x14ac:dyDescent="0.3">
      <c r="A13" s="155" t="s">
        <v>63</v>
      </c>
      <c r="B13" s="156"/>
      <c r="C13" s="156"/>
      <c r="D13" s="156"/>
      <c r="E13" s="156"/>
      <c r="F13" s="157"/>
    </row>
    <row r="14" spans="1:6" ht="15.75" x14ac:dyDescent="0.25">
      <c r="A14" s="69"/>
      <c r="B14" s="69"/>
      <c r="C14" s="69"/>
      <c r="D14" s="70"/>
      <c r="E14" s="62"/>
      <c r="F14" s="70"/>
    </row>
    <row r="15" spans="1:6" x14ac:dyDescent="0.25">
      <c r="A15" s="69"/>
      <c r="B15" s="69"/>
      <c r="C15" s="69"/>
      <c r="D15" s="70"/>
      <c r="E15" s="70"/>
      <c r="F15" s="70"/>
    </row>
    <row r="16" spans="1:6" x14ac:dyDescent="0.25">
      <c r="A16" s="71" t="s">
        <v>53</v>
      </c>
      <c r="B16" s="72"/>
      <c r="C16" s="72"/>
      <c r="D16" s="17"/>
      <c r="E16" s="17"/>
      <c r="F16" s="17"/>
    </row>
    <row r="17" spans="1:6" x14ac:dyDescent="0.25">
      <c r="A17" s="18"/>
      <c r="B17" s="18"/>
      <c r="C17" s="18"/>
      <c r="D17" s="18"/>
      <c r="E17" s="18"/>
      <c r="F17" s="18"/>
    </row>
    <row r="18" spans="1:6" x14ac:dyDescent="0.25">
      <c r="A18" s="73" t="s">
        <v>54</v>
      </c>
      <c r="B18" s="18"/>
      <c r="C18" s="18"/>
      <c r="D18" s="18"/>
      <c r="E18" s="18"/>
      <c r="F18" s="18"/>
    </row>
    <row r="19" spans="1:6" ht="15.75" thickBot="1" x14ac:dyDescent="0.3">
      <c r="A19" s="74"/>
      <c r="B19" s="18"/>
      <c r="C19" s="18"/>
      <c r="D19" s="18"/>
      <c r="E19" s="18"/>
      <c r="F19" s="18"/>
    </row>
    <row r="20" spans="1:6" ht="16.5" thickTop="1" thickBot="1" x14ac:dyDescent="0.3">
      <c r="A20" s="75"/>
      <c r="B20" s="76" t="s">
        <v>55</v>
      </c>
      <c r="C20" s="76"/>
      <c r="D20" s="77"/>
      <c r="E20" s="76" t="s">
        <v>56</v>
      </c>
      <c r="F20" s="76"/>
    </row>
    <row r="21" spans="1:6" ht="15.75" thickTop="1" x14ac:dyDescent="0.25">
      <c r="A21" s="18"/>
      <c r="B21" s="78" t="s">
        <v>64</v>
      </c>
      <c r="C21" s="78" t="s">
        <v>65</v>
      </c>
      <c r="D21" s="78" t="s">
        <v>66</v>
      </c>
      <c r="E21" s="79" t="s">
        <v>3</v>
      </c>
      <c r="F21" s="79" t="s">
        <v>4</v>
      </c>
    </row>
    <row r="22" spans="1:6" x14ac:dyDescent="0.25">
      <c r="A22" s="74" t="s">
        <v>20</v>
      </c>
      <c r="B22" s="80">
        <f t="shared" ref="B22:D23" si="0">B38+B46</f>
        <v>11161.848437962999</v>
      </c>
      <c r="C22" s="80">
        <f t="shared" si="0"/>
        <v>14081.715619011</v>
      </c>
      <c r="D22" s="80">
        <f t="shared" si="0"/>
        <v>15614.723278064001</v>
      </c>
      <c r="E22" s="81">
        <f>(C22-B22)/B22</f>
        <v>0.2615935162779246</v>
      </c>
      <c r="F22" s="81">
        <f>(D22-C22)/C22</f>
        <v>0.10886511988520531</v>
      </c>
    </row>
    <row r="23" spans="1:6" x14ac:dyDescent="0.25">
      <c r="A23" s="74" t="s">
        <v>21</v>
      </c>
      <c r="B23" s="80">
        <f t="shared" si="0"/>
        <v>14236.113619997999</v>
      </c>
      <c r="C23" s="80">
        <f t="shared" si="0"/>
        <v>18451.545245464004</v>
      </c>
      <c r="D23" s="80">
        <f t="shared" si="0"/>
        <v>19460.902790133001</v>
      </c>
      <c r="E23" s="81">
        <f>(C23-B23)/B23</f>
        <v>0.2961083156532574</v>
      </c>
      <c r="F23" s="81">
        <f>(D23-C23)/C23</f>
        <v>5.4703144438113152E-2</v>
      </c>
    </row>
    <row r="24" spans="1:6" x14ac:dyDescent="0.25">
      <c r="A24" s="74"/>
      <c r="B24" s="18"/>
      <c r="C24" s="18"/>
      <c r="D24" s="18"/>
      <c r="E24" s="18"/>
      <c r="F24" s="18"/>
    </row>
    <row r="25" spans="1:6" x14ac:dyDescent="0.25">
      <c r="A25" s="74" t="s">
        <v>57</v>
      </c>
      <c r="B25" s="80">
        <f>B22-B23</f>
        <v>-3074.2651820350002</v>
      </c>
      <c r="C25" s="80">
        <f>C22-C23</f>
        <v>-4369.8296264530036</v>
      </c>
      <c r="D25" s="80">
        <f>D22-D23</f>
        <v>-3846.1795120690003</v>
      </c>
      <c r="E25" s="82"/>
      <c r="F25" s="82"/>
    </row>
    <row r="26" spans="1:6" x14ac:dyDescent="0.25">
      <c r="A26" s="74" t="s">
        <v>58</v>
      </c>
      <c r="B26" s="83">
        <f>B22/B23</f>
        <v>0.78405165453888581</v>
      </c>
      <c r="C26" s="83">
        <f>C22/C23</f>
        <v>0.76317270080524824</v>
      </c>
      <c r="D26" s="83">
        <f>D22/D23</f>
        <v>0.80236376731612491</v>
      </c>
      <c r="E26" s="82"/>
      <c r="F26" s="82"/>
    </row>
    <row r="27" spans="1:6" x14ac:dyDescent="0.25">
      <c r="A27" s="74"/>
      <c r="B27" s="18"/>
      <c r="C27" s="18"/>
      <c r="D27" s="18"/>
      <c r="E27" s="18"/>
      <c r="F27" s="18"/>
    </row>
    <row r="28" spans="1:6" x14ac:dyDescent="0.25">
      <c r="A28" s="84"/>
      <c r="B28" s="85"/>
      <c r="C28" s="85"/>
      <c r="D28" s="85"/>
      <c r="E28" s="85"/>
      <c r="F28" s="85"/>
    </row>
    <row r="29" spans="1:6" x14ac:dyDescent="0.25">
      <c r="A29" s="84"/>
      <c r="B29" s="85"/>
      <c r="C29" s="85"/>
      <c r="D29" s="85"/>
      <c r="E29" s="85"/>
      <c r="F29" s="85"/>
    </row>
    <row r="30" spans="1:6" x14ac:dyDescent="0.25">
      <c r="A30" s="74"/>
      <c r="B30" s="18"/>
      <c r="C30" s="18"/>
      <c r="D30" s="18"/>
      <c r="E30" s="18"/>
      <c r="F30" s="18"/>
    </row>
    <row r="31" spans="1:6" x14ac:dyDescent="0.25">
      <c r="A31" s="71" t="s">
        <v>59</v>
      </c>
      <c r="B31" s="17"/>
      <c r="C31" s="17"/>
      <c r="D31" s="17"/>
      <c r="E31" s="17"/>
      <c r="F31" s="17"/>
    </row>
    <row r="32" spans="1:6" ht="15.75" thickBot="1" x14ac:dyDescent="0.3">
      <c r="A32" s="74"/>
      <c r="B32" s="18"/>
      <c r="C32" s="18"/>
      <c r="D32" s="18"/>
      <c r="E32" s="18"/>
      <c r="F32" s="18"/>
    </row>
    <row r="33" spans="1:6" ht="16.5" thickTop="1" thickBot="1" x14ac:dyDescent="0.3">
      <c r="A33" s="75"/>
      <c r="B33" s="76" t="s">
        <v>55</v>
      </c>
      <c r="C33" s="76"/>
      <c r="D33" s="76"/>
      <c r="E33" s="76" t="s">
        <v>56</v>
      </c>
      <c r="F33" s="76"/>
    </row>
    <row r="34" spans="1:6" ht="15.75" thickTop="1" x14ac:dyDescent="0.25">
      <c r="A34" s="18"/>
      <c r="B34" s="78" t="s">
        <v>64</v>
      </c>
      <c r="C34" s="78" t="s">
        <v>65</v>
      </c>
      <c r="D34" s="78" t="s">
        <v>66</v>
      </c>
      <c r="E34" s="79" t="s">
        <v>3</v>
      </c>
      <c r="F34" s="79" t="s">
        <v>4</v>
      </c>
    </row>
    <row r="35" spans="1:6" x14ac:dyDescent="0.25">
      <c r="A35" s="18"/>
      <c r="C35" s="18"/>
      <c r="D35" s="18"/>
      <c r="E35" s="18"/>
      <c r="F35" s="18"/>
    </row>
    <row r="36" spans="1:6" x14ac:dyDescent="0.25">
      <c r="A36" s="73" t="s">
        <v>60</v>
      </c>
      <c r="C36" s="18"/>
      <c r="D36" s="18"/>
      <c r="E36" s="18"/>
      <c r="F36" s="18"/>
    </row>
    <row r="37" spans="1:6" x14ac:dyDescent="0.25">
      <c r="A37" s="18"/>
      <c r="C37" s="18"/>
      <c r="D37" s="18"/>
      <c r="E37" s="18"/>
      <c r="F37" s="18"/>
    </row>
    <row r="38" spans="1:6" x14ac:dyDescent="0.25">
      <c r="A38" s="74" t="s">
        <v>20</v>
      </c>
      <c r="B38" s="80">
        <v>2946.3856268999998</v>
      </c>
      <c r="C38" s="80">
        <v>4578.0668570689995</v>
      </c>
      <c r="D38" s="80">
        <v>4593.7524922640005</v>
      </c>
      <c r="E38" s="81">
        <f>(C38-B38)/B38</f>
        <v>0.55379079210542825</v>
      </c>
      <c r="F38" s="81">
        <f>(D38-C38)/C38</f>
        <v>3.4262573450146824E-3</v>
      </c>
    </row>
    <row r="39" spans="1:6" x14ac:dyDescent="0.25">
      <c r="A39" s="74" t="s">
        <v>21</v>
      </c>
      <c r="B39" s="80">
        <v>9384.5748646089996</v>
      </c>
      <c r="C39" s="80">
        <v>12260.192265912001</v>
      </c>
      <c r="D39" s="80">
        <v>13112.023292105001</v>
      </c>
      <c r="E39" s="81">
        <f>(C39-B39)/B39</f>
        <v>0.30641957070932391</v>
      </c>
      <c r="F39" s="81">
        <f>(D39-C39)/C39</f>
        <v>6.9479418243824323E-2</v>
      </c>
    </row>
    <row r="40" spans="1:6" x14ac:dyDescent="0.25">
      <c r="A40" s="74"/>
      <c r="B40" s="18"/>
      <c r="C40" s="18"/>
      <c r="D40" s="18"/>
      <c r="E40" s="18"/>
      <c r="F40" s="18"/>
    </row>
    <row r="41" spans="1:6" x14ac:dyDescent="0.25">
      <c r="A41" s="74" t="s">
        <v>57</v>
      </c>
      <c r="B41" s="80">
        <f>B38-B39</f>
        <v>-6438.1892377089998</v>
      </c>
      <c r="C41" s="80">
        <f>C38-C39</f>
        <v>-7682.1254088430014</v>
      </c>
      <c r="D41" s="80">
        <f>D38-D39</f>
        <v>-8518.2707998410006</v>
      </c>
      <c r="E41" s="86"/>
      <c r="F41" s="18"/>
    </row>
    <row r="42" spans="1:6" x14ac:dyDescent="0.25">
      <c r="A42" s="74" t="s">
        <v>58</v>
      </c>
      <c r="B42" s="83">
        <f>B38/B39</f>
        <v>0.31396047976678998</v>
      </c>
      <c r="C42" s="83">
        <f>C38/C39</f>
        <v>0.37340905899149457</v>
      </c>
      <c r="D42" s="83">
        <f>D38/D39</f>
        <v>0.35034657809294667</v>
      </c>
      <c r="E42" s="18"/>
      <c r="F42" s="18"/>
    </row>
    <row r="43" spans="1:6" x14ac:dyDescent="0.25">
      <c r="A43" s="18"/>
      <c r="C43" s="18"/>
      <c r="D43" s="18"/>
      <c r="E43" s="18"/>
      <c r="F43" s="18"/>
    </row>
    <row r="44" spans="1:6" x14ac:dyDescent="0.25">
      <c r="A44" s="73" t="s">
        <v>61</v>
      </c>
      <c r="C44" s="18"/>
      <c r="D44" s="18"/>
      <c r="E44" s="18"/>
      <c r="F44" s="18"/>
    </row>
    <row r="45" spans="1:6" x14ac:dyDescent="0.25">
      <c r="A45" s="18"/>
      <c r="C45" s="18"/>
      <c r="D45" s="18"/>
      <c r="E45" s="18"/>
      <c r="F45" s="18"/>
    </row>
    <row r="46" spans="1:6" x14ac:dyDescent="0.25">
      <c r="A46" s="74" t="s">
        <v>20</v>
      </c>
      <c r="B46" s="80">
        <v>8215.4628110630001</v>
      </c>
      <c r="C46" s="80">
        <v>9503.6487619420004</v>
      </c>
      <c r="D46" s="80">
        <v>11020.9707858</v>
      </c>
      <c r="E46" s="81">
        <f>(C46-B46)/B46</f>
        <v>0.15680016823207088</v>
      </c>
      <c r="F46" s="81">
        <f>(D46-C46)/C46</f>
        <v>0.15965678676322906</v>
      </c>
    </row>
    <row r="47" spans="1:6" x14ac:dyDescent="0.25">
      <c r="A47" s="74" t="s">
        <v>21</v>
      </c>
      <c r="B47" s="80">
        <v>4851.5387553889996</v>
      </c>
      <c r="C47" s="80">
        <v>6191.3529795520008</v>
      </c>
      <c r="D47" s="80">
        <v>6348.8794980279999</v>
      </c>
      <c r="E47" s="81">
        <f>(C47-B47)/B47</f>
        <v>0.2761627375798576</v>
      </c>
      <c r="F47" s="81">
        <f>(D47-C47)/C47</f>
        <v>2.5442987824512247E-2</v>
      </c>
    </row>
    <row r="48" spans="1:6" x14ac:dyDescent="0.25">
      <c r="A48" s="74"/>
      <c r="B48" s="87"/>
      <c r="C48" s="18"/>
      <c r="D48" s="18"/>
      <c r="E48" s="18"/>
      <c r="F48" s="18"/>
    </row>
    <row r="49" spans="1:6" x14ac:dyDescent="0.25">
      <c r="A49" s="74" t="s">
        <v>57</v>
      </c>
      <c r="B49" s="80">
        <f>B46-B47</f>
        <v>3363.9240556740006</v>
      </c>
      <c r="C49" s="80">
        <f>C46-C47</f>
        <v>3312.2957823899997</v>
      </c>
      <c r="D49" s="80">
        <f>D46-D47</f>
        <v>4672.0912877720002</v>
      </c>
      <c r="E49" s="18"/>
      <c r="F49" s="18"/>
    </row>
    <row r="50" spans="1:6" x14ac:dyDescent="0.25">
      <c r="A50" s="74" t="s">
        <v>58</v>
      </c>
      <c r="B50" s="83">
        <f>B46/B47</f>
        <v>1.6933726030607126</v>
      </c>
      <c r="C50" s="83">
        <f>C46/C47</f>
        <v>1.5349873918236323</v>
      </c>
      <c r="D50" s="83">
        <f>D46/D47</f>
        <v>1.7358922608663749</v>
      </c>
      <c r="E50" s="18"/>
      <c r="F50" s="18"/>
    </row>
    <row r="51" spans="1:6" x14ac:dyDescent="0.25">
      <c r="A51" s="18"/>
      <c r="C51" s="18"/>
      <c r="D51" s="18"/>
      <c r="E51" s="18"/>
      <c r="F51" s="18"/>
    </row>
  </sheetData>
  <mergeCells count="1">
    <mergeCell ref="A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opLeftCell="A7" workbookViewId="0">
      <selection activeCell="K52" sqref="K52"/>
    </sheetView>
  </sheetViews>
  <sheetFormatPr baseColWidth="10" defaultColWidth="9.140625" defaultRowHeight="15" x14ac:dyDescent="0.25"/>
  <cols>
    <col min="1" max="1" width="28.85546875" customWidth="1"/>
    <col min="2" max="6" width="11.7109375" customWidth="1"/>
  </cols>
  <sheetData>
    <row r="1" spans="1:6" x14ac:dyDescent="0.25">
      <c r="A1" s="1"/>
    </row>
    <row r="2" spans="1:6" x14ac:dyDescent="0.25">
      <c r="A2" s="2"/>
      <c r="B2" s="3"/>
      <c r="C2" s="3"/>
      <c r="D2" s="3"/>
      <c r="E2" s="3"/>
      <c r="F2" s="3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2"/>
      <c r="B4" s="3"/>
      <c r="C4" s="3"/>
      <c r="D4" s="3"/>
      <c r="E4" s="3"/>
      <c r="F4" s="3"/>
    </row>
    <row r="5" spans="1:6" x14ac:dyDescent="0.25">
      <c r="A5" s="2"/>
      <c r="B5" s="3"/>
      <c r="C5" s="3"/>
      <c r="D5" s="3"/>
      <c r="E5" s="3"/>
      <c r="F5" s="3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2"/>
      <c r="B7" s="3"/>
      <c r="C7" s="3"/>
      <c r="D7" s="3"/>
      <c r="E7" s="3"/>
      <c r="F7" s="3"/>
    </row>
    <row r="8" spans="1:6" x14ac:dyDescent="0.25">
      <c r="A8" s="2"/>
      <c r="B8" s="3"/>
      <c r="C8" s="3"/>
      <c r="D8" s="3"/>
      <c r="E8" s="3"/>
      <c r="F8" s="3"/>
    </row>
    <row r="9" spans="1:6" x14ac:dyDescent="0.25">
      <c r="A9" s="2"/>
      <c r="B9" s="3"/>
      <c r="C9" s="3"/>
      <c r="D9" s="3"/>
      <c r="E9" s="3"/>
      <c r="F9" s="3"/>
    </row>
    <row r="10" spans="1:6" ht="18.75" x14ac:dyDescent="0.3">
      <c r="A10" s="159" t="s">
        <v>0</v>
      </c>
      <c r="B10" s="159"/>
      <c r="C10" s="159"/>
      <c r="D10" s="159"/>
      <c r="E10" s="159"/>
      <c r="F10" s="159"/>
    </row>
    <row r="11" spans="1:6" x14ac:dyDescent="0.25">
      <c r="A11" s="4"/>
      <c r="B11" s="118"/>
      <c r="C11" s="118"/>
      <c r="D11" s="118"/>
      <c r="E11" s="118"/>
      <c r="F11" s="118"/>
    </row>
    <row r="12" spans="1:6" x14ac:dyDescent="0.25">
      <c r="A12" s="88" t="s">
        <v>1</v>
      </c>
      <c r="B12" s="5" t="s">
        <v>67</v>
      </c>
      <c r="C12" s="5" t="s">
        <v>67</v>
      </c>
      <c r="D12" s="5" t="s">
        <v>67</v>
      </c>
      <c r="E12" s="158" t="s">
        <v>2</v>
      </c>
      <c r="F12" s="158"/>
    </row>
    <row r="13" spans="1:6" x14ac:dyDescent="0.25">
      <c r="A13" s="88"/>
      <c r="B13" s="5">
        <v>2021</v>
      </c>
      <c r="C13" s="5">
        <v>2022</v>
      </c>
      <c r="D13" s="5">
        <v>2023</v>
      </c>
      <c r="E13" s="5" t="s">
        <v>3</v>
      </c>
      <c r="F13" s="5" t="s">
        <v>4</v>
      </c>
    </row>
    <row r="14" spans="1:6" x14ac:dyDescent="0.25">
      <c r="A14" s="89"/>
      <c r="B14" s="4"/>
      <c r="C14" s="4"/>
      <c r="D14" s="4"/>
      <c r="E14" s="4"/>
      <c r="F14" s="4"/>
    </row>
    <row r="15" spans="1:6" x14ac:dyDescent="0.25">
      <c r="A15" s="6" t="s">
        <v>5</v>
      </c>
      <c r="B15" s="4"/>
      <c r="C15" s="4"/>
      <c r="D15" s="4"/>
      <c r="E15" s="4"/>
      <c r="F15" s="4"/>
    </row>
    <row r="16" spans="1:6" x14ac:dyDescent="0.25">
      <c r="A16" s="6" t="s">
        <v>6</v>
      </c>
      <c r="B16" s="8">
        <v>1420.45222945</v>
      </c>
      <c r="C16" s="8">
        <v>1735.4118091319999</v>
      </c>
      <c r="D16" s="8">
        <v>1857.4525028640001</v>
      </c>
      <c r="E16" s="9">
        <f>+(C16-B16)/B16</f>
        <v>0.22173190562272724</v>
      </c>
      <c r="F16" s="9">
        <f>+(D16-C16)/C16</f>
        <v>7.0323765857650336E-2</v>
      </c>
    </row>
    <row r="17" spans="1:6" x14ac:dyDescent="0.25">
      <c r="A17" s="7" t="s">
        <v>7</v>
      </c>
      <c r="B17" s="8">
        <v>1421.9601997589998</v>
      </c>
      <c r="C17" s="8">
        <v>1797.017941758</v>
      </c>
      <c r="D17" s="8">
        <v>1968.224016162</v>
      </c>
      <c r="E17" s="9">
        <f>+(C17-B17)/B17</f>
        <v>0.26376106874339145</v>
      </c>
      <c r="F17" s="9">
        <f>+(D17-C17)/C17</f>
        <v>9.5272323345036408E-2</v>
      </c>
    </row>
    <row r="18" spans="1:6" x14ac:dyDescent="0.25">
      <c r="A18" s="7"/>
      <c r="B18" s="4"/>
      <c r="C18" s="4"/>
      <c r="D18" s="4"/>
      <c r="E18" s="4"/>
      <c r="F18" s="4"/>
    </row>
    <row r="19" spans="1:6" x14ac:dyDescent="0.25">
      <c r="A19" s="6" t="s">
        <v>8</v>
      </c>
      <c r="B19" s="8">
        <f>+B16-B17</f>
        <v>-1.507970308999802</v>
      </c>
      <c r="C19" s="8">
        <f>+C16-C17</f>
        <v>-61.60613262600009</v>
      </c>
      <c r="D19" s="8">
        <f>+D16-D17</f>
        <v>-110.77151329799995</v>
      </c>
      <c r="E19" s="4"/>
      <c r="F19" s="4"/>
    </row>
    <row r="20" spans="1:6" x14ac:dyDescent="0.25">
      <c r="A20" s="7" t="s">
        <v>9</v>
      </c>
      <c r="B20" s="9">
        <f>+B16/B17</f>
        <v>0.99893951299814487</v>
      </c>
      <c r="C20" s="9">
        <f>+C16/C17</f>
        <v>0.96571757510348977</v>
      </c>
      <c r="D20" s="9">
        <f>+D16/D17</f>
        <v>0.94372006825015664</v>
      </c>
      <c r="E20" s="4"/>
      <c r="F20" s="4"/>
    </row>
    <row r="21" spans="1:6" x14ac:dyDescent="0.25">
      <c r="A21" s="7"/>
      <c r="B21" s="4"/>
      <c r="C21" s="4"/>
      <c r="D21" s="4"/>
      <c r="E21" s="4"/>
      <c r="F21" s="4"/>
    </row>
    <row r="22" spans="1:6" x14ac:dyDescent="0.25">
      <c r="A22" s="6" t="s">
        <v>10</v>
      </c>
      <c r="B22" s="4"/>
      <c r="C22" s="4"/>
      <c r="D22" s="4"/>
      <c r="E22" s="4"/>
      <c r="F22" s="4"/>
    </row>
    <row r="23" spans="1:6" x14ac:dyDescent="0.25">
      <c r="A23" s="6" t="s">
        <v>6</v>
      </c>
      <c r="B23" s="8">
        <v>3685.1594003219998</v>
      </c>
      <c r="C23" s="8">
        <v>4706.724876708</v>
      </c>
      <c r="D23" s="8">
        <v>5431.1801287809994</v>
      </c>
      <c r="E23" s="9">
        <f>+(C23-B23)/B23</f>
        <v>0.27721066184999715</v>
      </c>
      <c r="F23" s="9">
        <f>+(D23-C23)/C23</f>
        <v>0.15391918394425072</v>
      </c>
    </row>
    <row r="24" spans="1:6" x14ac:dyDescent="0.25">
      <c r="A24" s="7" t="s">
        <v>7</v>
      </c>
      <c r="B24" s="8">
        <v>5117.5214052040001</v>
      </c>
      <c r="C24" s="8">
        <v>6934.3227648450002</v>
      </c>
      <c r="D24" s="8">
        <v>7132.4628916910006</v>
      </c>
      <c r="E24" s="9">
        <f>+(C24-B24)/B24</f>
        <v>0.3550158789357476</v>
      </c>
      <c r="F24" s="9">
        <f>+(D24-C24)/C24</f>
        <v>2.8573825240802635E-2</v>
      </c>
    </row>
    <row r="25" spans="1:6" x14ac:dyDescent="0.25">
      <c r="A25" s="7"/>
      <c r="B25" s="4"/>
      <c r="C25" s="4"/>
      <c r="D25" s="4"/>
      <c r="E25" s="4"/>
      <c r="F25" s="4"/>
    </row>
    <row r="26" spans="1:6" x14ac:dyDescent="0.25">
      <c r="A26" s="7" t="s">
        <v>8</v>
      </c>
      <c r="B26" s="8">
        <f>+B23-B24</f>
        <v>-1432.3620048820003</v>
      </c>
      <c r="C26" s="8">
        <f>+C23-C24</f>
        <v>-2227.5978881370002</v>
      </c>
      <c r="D26" s="8">
        <f>+D23-D24</f>
        <v>-1701.2827629100011</v>
      </c>
      <c r="E26" s="4"/>
      <c r="F26" s="4"/>
    </row>
    <row r="27" spans="1:6" x14ac:dyDescent="0.25">
      <c r="A27" s="7" t="s">
        <v>9</v>
      </c>
      <c r="B27" s="9">
        <f>+B23/B24</f>
        <v>0.72010629922809244</v>
      </c>
      <c r="C27" s="9">
        <f>+C23/C24</f>
        <v>0.67875768641311685</v>
      </c>
      <c r="D27" s="9">
        <f>+D23/D24</f>
        <v>0.7614733103074508</v>
      </c>
      <c r="E27" s="4"/>
      <c r="F27" s="4"/>
    </row>
    <row r="28" spans="1:6" x14ac:dyDescent="0.25">
      <c r="A28" s="7"/>
      <c r="B28" s="4"/>
      <c r="C28" s="4"/>
      <c r="D28" s="4"/>
      <c r="E28" s="4"/>
      <c r="F28" s="4"/>
    </row>
    <row r="29" spans="1:6" x14ac:dyDescent="0.25">
      <c r="A29" s="6" t="s">
        <v>11</v>
      </c>
      <c r="B29" s="4"/>
      <c r="C29" s="4"/>
      <c r="D29" s="4"/>
      <c r="E29" s="4"/>
      <c r="F29" s="4"/>
    </row>
    <row r="30" spans="1:6" x14ac:dyDescent="0.25">
      <c r="A30" s="6" t="s">
        <v>6</v>
      </c>
      <c r="B30" s="8">
        <v>2110.9655992580001</v>
      </c>
      <c r="C30" s="8">
        <v>2412.386962997</v>
      </c>
      <c r="D30" s="8">
        <v>2749.7114706500001</v>
      </c>
      <c r="E30" s="9">
        <f>+(C30-B30)/B30</f>
        <v>0.14278838264581328</v>
      </c>
      <c r="F30" s="9">
        <f>+(D30-C30)/C30</f>
        <v>0.13983018181872825</v>
      </c>
    </row>
    <row r="31" spans="1:6" x14ac:dyDescent="0.25">
      <c r="A31" s="7" t="s">
        <v>7</v>
      </c>
      <c r="B31" s="8">
        <v>2671.1382200570001</v>
      </c>
      <c r="C31" s="8">
        <v>2925.4735083859996</v>
      </c>
      <c r="D31" s="8">
        <v>3037.9486753710003</v>
      </c>
      <c r="E31" s="9">
        <f>+(C31-B31)/B31</f>
        <v>9.5216071717760878E-2</v>
      </c>
      <c r="F31" s="9">
        <f>+(D31-C31)/C31</f>
        <v>3.8446824646535205E-2</v>
      </c>
    </row>
    <row r="32" spans="1:6" x14ac:dyDescent="0.25">
      <c r="A32" s="7"/>
      <c r="B32" s="4"/>
      <c r="C32" s="4"/>
      <c r="D32" s="4"/>
      <c r="E32" s="4"/>
      <c r="F32" s="4"/>
    </row>
    <row r="33" spans="1:6" x14ac:dyDescent="0.25">
      <c r="A33" s="7" t="s">
        <v>8</v>
      </c>
      <c r="B33" s="8">
        <f>+B30-B31</f>
        <v>-560.17262079900001</v>
      </c>
      <c r="C33" s="8">
        <f>+C30-C31</f>
        <v>-513.08654538899964</v>
      </c>
      <c r="D33" s="8">
        <f>+D30-D31</f>
        <v>-288.23720472100013</v>
      </c>
      <c r="E33" s="4"/>
      <c r="F33" s="4"/>
    </row>
    <row r="34" spans="1:6" x14ac:dyDescent="0.25">
      <c r="A34" s="7" t="s">
        <v>9</v>
      </c>
      <c r="B34" s="9">
        <f>+B30/B31</f>
        <v>0.79028692091154817</v>
      </c>
      <c r="C34" s="9">
        <f>+C30/C31</f>
        <v>0.82461418846616985</v>
      </c>
      <c r="D34" s="9">
        <f>+D30/D31</f>
        <v>0.90512110785222533</v>
      </c>
      <c r="E34" s="4"/>
      <c r="F34" s="4"/>
    </row>
    <row r="35" spans="1:6" x14ac:dyDescent="0.25">
      <c r="A35" s="7"/>
      <c r="B35" s="4"/>
      <c r="C35" s="4"/>
      <c r="D35" s="4"/>
      <c r="E35" s="4"/>
      <c r="F35" s="4"/>
    </row>
    <row r="36" spans="1:6" x14ac:dyDescent="0.25">
      <c r="A36" s="6" t="s">
        <v>12</v>
      </c>
      <c r="B36" s="4"/>
      <c r="C36" s="4"/>
      <c r="D36" s="4"/>
      <c r="E36" s="4"/>
      <c r="F36" s="4"/>
    </row>
    <row r="37" spans="1:6" x14ac:dyDescent="0.25">
      <c r="A37" s="6" t="s">
        <v>6</v>
      </c>
      <c r="B37" s="119">
        <v>3455.5374561250001</v>
      </c>
      <c r="C37" s="119">
        <v>4059.5752657309999</v>
      </c>
      <c r="D37" s="119">
        <v>4781.1422156799999</v>
      </c>
      <c r="E37" s="9">
        <f>+(C37-B37)/B37</f>
        <v>0.17480285404961604</v>
      </c>
      <c r="F37" s="9">
        <f>+(D37-C37)/C37</f>
        <v>0.17774444436099618</v>
      </c>
    </row>
    <row r="38" spans="1:6" x14ac:dyDescent="0.25">
      <c r="A38" s="7" t="s">
        <v>7</v>
      </c>
      <c r="B38" s="119">
        <v>3511.1209862189999</v>
      </c>
      <c r="C38" s="119">
        <v>3957.6823672410001</v>
      </c>
      <c r="D38" s="119">
        <v>4155.4621782849999</v>
      </c>
      <c r="E38" s="9">
        <f>+(C38-B38)/B38</f>
        <v>0.12718484574434621</v>
      </c>
      <c r="F38" s="9">
        <f>+(D38-C38)/C38</f>
        <v>4.9973644343236458E-2</v>
      </c>
    </row>
    <row r="39" spans="1:6" x14ac:dyDescent="0.25">
      <c r="A39" s="7"/>
      <c r="B39" s="4"/>
      <c r="C39" s="4"/>
      <c r="D39" s="4"/>
      <c r="E39" s="4"/>
      <c r="F39" s="4"/>
    </row>
    <row r="40" spans="1:6" x14ac:dyDescent="0.25">
      <c r="A40" s="7" t="s">
        <v>8</v>
      </c>
      <c r="B40" s="8">
        <f>+B37-B38</f>
        <v>-55.583530093999798</v>
      </c>
      <c r="C40" s="8">
        <f>+C37-C38</f>
        <v>101.89289848999988</v>
      </c>
      <c r="D40" s="8">
        <f>+D37-D38</f>
        <v>625.680037395</v>
      </c>
      <c r="E40" s="4"/>
      <c r="F40" s="4"/>
    </row>
    <row r="41" spans="1:6" x14ac:dyDescent="0.25">
      <c r="A41" s="7" t="s">
        <v>9</v>
      </c>
      <c r="B41" s="9">
        <f>+B37/B38</f>
        <v>0.98416929228238992</v>
      </c>
      <c r="C41" s="9">
        <f>+C37/C38</f>
        <v>1.0257455978108299</v>
      </c>
      <c r="D41" s="9">
        <f>+D37/D38</f>
        <v>1.1505680982165081</v>
      </c>
      <c r="E41" s="4"/>
      <c r="F41" s="4"/>
    </row>
    <row r="42" spans="1:6" x14ac:dyDescent="0.25">
      <c r="A42" s="7"/>
      <c r="B42" s="4"/>
      <c r="C42" s="4"/>
      <c r="D42" s="4"/>
      <c r="E42" s="4"/>
      <c r="F42" s="4"/>
    </row>
    <row r="43" spans="1:6" x14ac:dyDescent="0.25">
      <c r="A43" s="6" t="s">
        <v>13</v>
      </c>
      <c r="B43" s="4"/>
      <c r="C43" s="4"/>
      <c r="D43" s="4"/>
      <c r="E43" s="4"/>
      <c r="F43" s="4"/>
    </row>
    <row r="44" spans="1:6" x14ac:dyDescent="0.25">
      <c r="A44" s="6" t="s">
        <v>6</v>
      </c>
      <c r="B44" s="90">
        <v>489.73375280800002</v>
      </c>
      <c r="C44" s="90">
        <v>1167.6167044429999</v>
      </c>
      <c r="D44" s="90">
        <v>795.23696008900004</v>
      </c>
      <c r="E44" s="9">
        <f>+(C44-B44)/B44</f>
        <v>1.384186709101024</v>
      </c>
      <c r="F44" s="9">
        <f>+(D44-C44)/C44</f>
        <v>-0.31892293330253441</v>
      </c>
    </row>
    <row r="45" spans="1:6" x14ac:dyDescent="0.25">
      <c r="A45" s="7" t="s">
        <v>7</v>
      </c>
      <c r="B45" s="90">
        <v>1514.372808759</v>
      </c>
      <c r="C45" s="90">
        <v>2837.0486632339998</v>
      </c>
      <c r="D45" s="90">
        <v>3166.805028624</v>
      </c>
      <c r="E45" s="9">
        <f>+(C45-B45)/B45</f>
        <v>0.87341495226588739</v>
      </c>
      <c r="F45" s="9">
        <f>+(D45-C45)/C45</f>
        <v>0.11623218510961504</v>
      </c>
    </row>
    <row r="46" spans="1:6" x14ac:dyDescent="0.25">
      <c r="A46" s="7"/>
      <c r="B46" s="4"/>
      <c r="C46" s="4"/>
      <c r="D46" s="4"/>
      <c r="E46" s="4"/>
      <c r="F46" s="4"/>
    </row>
    <row r="47" spans="1:6" x14ac:dyDescent="0.25">
      <c r="A47" s="7" t="s">
        <v>8</v>
      </c>
      <c r="B47" s="8">
        <f>+B44-B45</f>
        <v>-1024.639055951</v>
      </c>
      <c r="C47" s="8">
        <f>+C44-C45</f>
        <v>-1669.4319587909999</v>
      </c>
      <c r="D47" s="8">
        <f>+D44-D45</f>
        <v>-2371.5680685349998</v>
      </c>
      <c r="E47" s="4"/>
      <c r="F47" s="4"/>
    </row>
    <row r="48" spans="1:6" x14ac:dyDescent="0.25">
      <c r="A48" s="7" t="s">
        <v>9</v>
      </c>
      <c r="B48" s="9">
        <f>+B44/B45</f>
        <v>0.32339048216887067</v>
      </c>
      <c r="C48" s="9">
        <f>+C44/C45</f>
        <v>0.41156033718223706</v>
      </c>
      <c r="D48" s="9">
        <f>+D44/D45</f>
        <v>0.25111648898528383</v>
      </c>
      <c r="E48" s="4"/>
      <c r="F48" s="4"/>
    </row>
    <row r="49" spans="1:12" ht="15.75" thickBot="1" x14ac:dyDescent="0.3">
      <c r="A49" s="7"/>
      <c r="B49" s="4"/>
      <c r="C49" s="4"/>
      <c r="D49" s="4"/>
      <c r="E49" s="4"/>
      <c r="F49" s="4"/>
    </row>
    <row r="50" spans="1:12" x14ac:dyDescent="0.25">
      <c r="A50" s="120" t="s">
        <v>14</v>
      </c>
      <c r="B50" s="10">
        <f t="shared" ref="B50:D51" si="0">SUM(B16+B23+B30+B37+B44)</f>
        <v>11161.848437963001</v>
      </c>
      <c r="C50" s="10">
        <f t="shared" si="0"/>
        <v>14081.715619011</v>
      </c>
      <c r="D50" s="10">
        <f t="shared" si="0"/>
        <v>15614.723278063999</v>
      </c>
      <c r="E50" s="121">
        <f>+(C50-B50)/B50</f>
        <v>0.26159351627792438</v>
      </c>
      <c r="F50" s="121">
        <f>+(D50-C50)/C50</f>
        <v>0.10886511988520518</v>
      </c>
      <c r="H50" s="115"/>
      <c r="I50" s="115"/>
      <c r="J50" s="115"/>
      <c r="K50" s="115"/>
      <c r="L50" s="115"/>
    </row>
    <row r="51" spans="1:12" x14ac:dyDescent="0.25">
      <c r="A51" s="92" t="s">
        <v>15</v>
      </c>
      <c r="B51" s="11">
        <f t="shared" si="0"/>
        <v>14236.113619998001</v>
      </c>
      <c r="C51" s="11">
        <f t="shared" si="0"/>
        <v>18451.545245464</v>
      </c>
      <c r="D51" s="11">
        <f t="shared" si="0"/>
        <v>19460.902790133001</v>
      </c>
      <c r="E51" s="12">
        <f>+(C51-B51)/B51</f>
        <v>0.29610831565325696</v>
      </c>
      <c r="F51" s="12">
        <f>+(D51-C51)/C51</f>
        <v>5.470314443811336E-2</v>
      </c>
      <c r="H51" s="116"/>
      <c r="I51" s="116"/>
      <c r="J51" s="116"/>
      <c r="K51" s="116"/>
      <c r="L51" s="116"/>
    </row>
    <row r="52" spans="1:12" x14ac:dyDescent="0.25">
      <c r="A52" s="6"/>
      <c r="B52" s="4"/>
      <c r="C52" s="4"/>
      <c r="D52" s="4"/>
      <c r="E52" s="122"/>
      <c r="F52" s="122"/>
    </row>
    <row r="53" spans="1:12" x14ac:dyDescent="0.25">
      <c r="A53" s="6" t="s">
        <v>16</v>
      </c>
      <c r="B53" s="11">
        <f>B50-B51</f>
        <v>-3074.2651820350002</v>
      </c>
      <c r="C53" s="11">
        <f>C50-C51</f>
        <v>-4369.8296264529999</v>
      </c>
      <c r="D53" s="11">
        <f>D50-D51</f>
        <v>-3846.1795120690022</v>
      </c>
      <c r="E53" s="12">
        <f>+(C53-B53)/B53</f>
        <v>0.42142247584523757</v>
      </c>
      <c r="F53" s="12">
        <f>+(D53-C53)/C53</f>
        <v>-0.11983307340269138</v>
      </c>
    </row>
    <row r="54" spans="1:12" ht="15.75" thickBot="1" x14ac:dyDescent="0.3">
      <c r="A54" s="13" t="s">
        <v>17</v>
      </c>
      <c r="B54" s="14">
        <f>+B50/B51</f>
        <v>0.78405165453888592</v>
      </c>
      <c r="C54" s="14">
        <f>+C50/C51</f>
        <v>0.76317270080524835</v>
      </c>
      <c r="D54" s="14">
        <f>+D50/D51</f>
        <v>0.8023637673161248</v>
      </c>
      <c r="E54" s="14"/>
      <c r="F54" s="14"/>
    </row>
    <row r="57" spans="1:12" x14ac:dyDescent="0.25">
      <c r="B57" s="23"/>
      <c r="C57" s="97"/>
    </row>
  </sheetData>
  <mergeCells count="2">
    <mergeCell ref="E12:F12"/>
    <mergeCell ref="A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A6:K69"/>
  <sheetViews>
    <sheetView workbookViewId="0">
      <selection activeCell="D24" sqref="D24"/>
    </sheetView>
  </sheetViews>
  <sheetFormatPr baseColWidth="10" defaultRowHeight="15" x14ac:dyDescent="0.25"/>
  <cols>
    <col min="1" max="1" width="31" customWidth="1"/>
    <col min="2" max="11" width="10.5703125" customWidth="1"/>
  </cols>
  <sheetData>
    <row r="6" spans="1:11" ht="17.25" customHeight="1" x14ac:dyDescent="0.25">
      <c r="A6" s="18"/>
      <c r="B6" s="18"/>
      <c r="C6" s="18" t="s">
        <v>36</v>
      </c>
      <c r="D6" s="18"/>
      <c r="G6" s="18"/>
      <c r="H6" s="18"/>
      <c r="I6" s="18"/>
      <c r="J6" s="18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15.75" x14ac:dyDescent="0.25">
      <c r="A8" s="163" t="s">
        <v>39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</row>
    <row r="9" spans="1:11" ht="21" customHeight="1" x14ac:dyDescent="0.25">
      <c r="B9" s="43"/>
      <c r="C9" s="43"/>
      <c r="D9" s="43"/>
      <c r="G9" s="43"/>
      <c r="H9" s="43"/>
      <c r="I9" s="43"/>
      <c r="J9" s="43"/>
    </row>
    <row r="10" spans="1:11" ht="15.75" x14ac:dyDescent="0.25">
      <c r="A10" s="164" t="s">
        <v>68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ht="16.5" thickBot="1" x14ac:dyDescent="0.3">
      <c r="A11" s="123"/>
      <c r="B11" s="43"/>
      <c r="C11" s="43"/>
      <c r="D11" s="43"/>
      <c r="E11" s="43"/>
      <c r="F11" s="43"/>
      <c r="G11" s="43"/>
      <c r="H11" s="43"/>
      <c r="I11" s="43"/>
      <c r="J11" s="43"/>
    </row>
    <row r="12" spans="1:11" ht="15.75" thickBot="1" x14ac:dyDescent="0.3">
      <c r="A12" s="44" t="s">
        <v>19</v>
      </c>
      <c r="B12" s="124"/>
      <c r="C12" s="125"/>
      <c r="D12" s="126" t="s">
        <v>62</v>
      </c>
      <c r="E12" s="127"/>
      <c r="F12" s="128"/>
      <c r="G12" s="129"/>
      <c r="H12" s="126" t="s">
        <v>21</v>
      </c>
      <c r="I12" s="126"/>
      <c r="J12" s="125"/>
      <c r="K12" s="128"/>
    </row>
    <row r="13" spans="1:11" ht="15.75" thickBot="1" x14ac:dyDescent="0.3">
      <c r="A13" s="45"/>
      <c r="B13" s="160" t="s">
        <v>22</v>
      </c>
      <c r="C13" s="161"/>
      <c r="D13" s="161"/>
      <c r="E13" s="161" t="s">
        <v>40</v>
      </c>
      <c r="F13" s="162"/>
      <c r="G13" s="160" t="s">
        <v>22</v>
      </c>
      <c r="H13" s="161"/>
      <c r="I13" s="161"/>
      <c r="J13" s="161" t="s">
        <v>40</v>
      </c>
      <c r="K13" s="162"/>
    </row>
    <row r="14" spans="1:11" ht="15.75" thickBot="1" x14ac:dyDescent="0.3">
      <c r="A14" s="46"/>
      <c r="B14" s="130" t="s">
        <v>69</v>
      </c>
      <c r="C14" s="130" t="s">
        <v>70</v>
      </c>
      <c r="D14" s="130" t="s">
        <v>71</v>
      </c>
      <c r="E14" s="47" t="s">
        <v>3</v>
      </c>
      <c r="F14" s="47" t="s">
        <v>4</v>
      </c>
      <c r="G14" s="130" t="s">
        <v>69</v>
      </c>
      <c r="H14" s="130" t="s">
        <v>70</v>
      </c>
      <c r="I14" s="130" t="s">
        <v>71</v>
      </c>
      <c r="J14" s="47" t="s">
        <v>3</v>
      </c>
      <c r="K14" s="47" t="s">
        <v>4</v>
      </c>
    </row>
    <row r="15" spans="1:11" x14ac:dyDescent="0.25">
      <c r="A15" s="45"/>
      <c r="B15" s="20"/>
      <c r="C15" s="20"/>
      <c r="D15" s="20"/>
      <c r="E15" s="93"/>
      <c r="F15" s="22"/>
      <c r="G15" s="20"/>
      <c r="H15" s="20"/>
      <c r="I15" s="20"/>
      <c r="J15" s="21"/>
      <c r="K15" s="94"/>
    </row>
    <row r="16" spans="1:11" x14ac:dyDescent="0.25">
      <c r="A16" s="48" t="s">
        <v>41</v>
      </c>
      <c r="B16" s="34">
        <f>SUM(B17:B18)</f>
        <v>1562.0734988690001</v>
      </c>
      <c r="C16" s="34">
        <f>SUM(C17:C18)</f>
        <v>1870.5226293129999</v>
      </c>
      <c r="D16" s="34">
        <f>SUM(D17:D18)</f>
        <v>2024.6214144129999</v>
      </c>
      <c r="E16" s="49">
        <f t="shared" ref="E16:F18" si="0">(C16-B16)/B16</f>
        <v>0.19746134267518692</v>
      </c>
      <c r="F16" s="50">
        <f t="shared" si="0"/>
        <v>8.2382743028667313E-2</v>
      </c>
      <c r="G16" s="34">
        <f>SUM(G17:G18)</f>
        <v>1935.1588356410002</v>
      </c>
      <c r="H16" s="34">
        <f>SUM(H17:H18)</f>
        <v>2380.673323088</v>
      </c>
      <c r="I16" s="34">
        <f>SUM(I17:I18)</f>
        <v>2680.8089981479998</v>
      </c>
      <c r="J16" s="49">
        <f t="shared" ref="J16:K18" si="1">(H16-G16)/G16</f>
        <v>0.23022114735064006</v>
      </c>
      <c r="K16" s="50">
        <f t="shared" si="1"/>
        <v>0.126071759677926</v>
      </c>
    </row>
    <row r="17" spans="1:11" x14ac:dyDescent="0.25">
      <c r="A17" s="26" t="s">
        <v>27</v>
      </c>
      <c r="B17" s="27">
        <v>1238.9766450120001</v>
      </c>
      <c r="C17" s="27">
        <v>1594.129660093</v>
      </c>
      <c r="D17" s="27">
        <v>1723.024423395</v>
      </c>
      <c r="E17" s="52">
        <f t="shared" si="0"/>
        <v>0.28665029039151912</v>
      </c>
      <c r="F17" s="53">
        <f t="shared" si="0"/>
        <v>8.0855884266327754E-2</v>
      </c>
      <c r="G17" s="51">
        <v>1820.6581050290001</v>
      </c>
      <c r="H17" s="51">
        <v>2160.817385842</v>
      </c>
      <c r="I17" s="51">
        <v>2556.614461744</v>
      </c>
      <c r="J17" s="52">
        <f t="shared" si="1"/>
        <v>0.18683314559357189</v>
      </c>
      <c r="K17" s="53">
        <f t="shared" si="1"/>
        <v>0.1831700718882224</v>
      </c>
    </row>
    <row r="18" spans="1:11" x14ac:dyDescent="0.25">
      <c r="A18" s="26" t="s">
        <v>28</v>
      </c>
      <c r="B18" s="27">
        <v>323.09685385699999</v>
      </c>
      <c r="C18" s="27">
        <v>276.39296922</v>
      </c>
      <c r="D18" s="27">
        <v>301.59699101799998</v>
      </c>
      <c r="E18" s="52">
        <f t="shared" si="0"/>
        <v>-0.14455072551610404</v>
      </c>
      <c r="F18" s="53">
        <f t="shared" si="0"/>
        <v>9.1189084400835049E-2</v>
      </c>
      <c r="G18" s="51">
        <v>114.500730612</v>
      </c>
      <c r="H18" s="51">
        <v>219.855937246</v>
      </c>
      <c r="I18" s="51">
        <v>124.194536404</v>
      </c>
      <c r="J18" s="52">
        <f t="shared" si="1"/>
        <v>0.92012693780102817</v>
      </c>
      <c r="K18" s="53">
        <f t="shared" si="1"/>
        <v>-0.43510947232215552</v>
      </c>
    </row>
    <row r="19" spans="1:11" x14ac:dyDescent="0.25">
      <c r="A19" s="26"/>
      <c r="B19" s="51"/>
      <c r="C19" s="51"/>
      <c r="D19" s="51"/>
      <c r="E19" s="52"/>
      <c r="F19" s="53"/>
      <c r="G19" s="51"/>
      <c r="H19" s="51"/>
      <c r="I19" s="51"/>
      <c r="J19" s="52"/>
      <c r="K19" s="53"/>
    </row>
    <row r="20" spans="1:11" x14ac:dyDescent="0.25">
      <c r="A20" s="48" t="s">
        <v>42</v>
      </c>
      <c r="B20" s="34">
        <f>SUM(B21:B22)</f>
        <v>489.73375280800002</v>
      </c>
      <c r="C20" s="34">
        <f>SUM(C21:C22)</f>
        <v>1167.6167044429999</v>
      </c>
      <c r="D20" s="34">
        <f>SUM(D21:D22)</f>
        <v>795.23696008900004</v>
      </c>
      <c r="E20" s="49">
        <f>(C20-B20)/B20</f>
        <v>1.384186709101024</v>
      </c>
      <c r="F20" s="50">
        <f>(D20-C20)/C20</f>
        <v>-0.31892293330253441</v>
      </c>
      <c r="G20" s="34">
        <f>SUM(G21:G22)</f>
        <v>1514.372808759</v>
      </c>
      <c r="H20" s="34">
        <f>SUM(H21:H22)</f>
        <v>2837.0486632339998</v>
      </c>
      <c r="I20" s="34">
        <f>SUM(I21:I22)</f>
        <v>3166.805028624</v>
      </c>
      <c r="J20" s="49">
        <f>(H20-G20)/G20</f>
        <v>0.87341495226588739</v>
      </c>
      <c r="K20" s="50">
        <f>(I20-H20)/H20</f>
        <v>0.11623218510961504</v>
      </c>
    </row>
    <row r="21" spans="1:11" x14ac:dyDescent="0.25">
      <c r="A21" s="26" t="s">
        <v>27</v>
      </c>
      <c r="B21" s="27">
        <v>489.73375280800002</v>
      </c>
      <c r="C21" s="27">
        <v>1167.6167044429999</v>
      </c>
      <c r="D21" s="27">
        <v>795.23696008900004</v>
      </c>
      <c r="E21" s="52">
        <f>(C21-B21)/B21</f>
        <v>1.384186709101024</v>
      </c>
      <c r="F21" s="53">
        <f>(D21-C21)/C21</f>
        <v>-0.31892293330253441</v>
      </c>
      <c r="G21" s="51">
        <v>1514.372808759</v>
      </c>
      <c r="H21" s="51">
        <v>2837.0486632339998</v>
      </c>
      <c r="I21" s="51">
        <v>3166.805028624</v>
      </c>
      <c r="J21" s="52">
        <f>(H21-G21)/G21</f>
        <v>0.87341495226588739</v>
      </c>
      <c r="K21" s="53">
        <f>(I21-H21)/H21</f>
        <v>0.11623218510961504</v>
      </c>
    </row>
    <row r="22" spans="1:11" x14ac:dyDescent="0.25">
      <c r="A22" s="26" t="s">
        <v>28</v>
      </c>
      <c r="B22" s="27">
        <v>0</v>
      </c>
      <c r="C22" s="27">
        <v>0</v>
      </c>
      <c r="D22" s="27">
        <v>0</v>
      </c>
      <c r="E22" s="52"/>
      <c r="F22" s="53"/>
      <c r="G22" s="51">
        <v>0</v>
      </c>
      <c r="H22" s="51">
        <v>0</v>
      </c>
      <c r="I22" s="51">
        <v>0</v>
      </c>
      <c r="J22" s="52"/>
      <c r="K22" s="53"/>
    </row>
    <row r="23" spans="1:11" x14ac:dyDescent="0.25">
      <c r="A23" s="26"/>
      <c r="B23" s="51"/>
      <c r="C23" s="51"/>
      <c r="D23" s="51"/>
      <c r="E23" s="52"/>
      <c r="F23" s="53"/>
      <c r="G23" s="51"/>
      <c r="H23" s="51"/>
      <c r="I23" s="51"/>
      <c r="J23" s="52"/>
      <c r="K23" s="53"/>
    </row>
    <row r="24" spans="1:11" x14ac:dyDescent="0.25">
      <c r="A24" s="48" t="s">
        <v>43</v>
      </c>
      <c r="B24" s="34">
        <f>SUM(B25:B26)</f>
        <v>309.42746489899997</v>
      </c>
      <c r="C24" s="34">
        <f>SUM(C25:C26)</f>
        <v>780.36803770999995</v>
      </c>
      <c r="D24" s="34">
        <f>SUM(D25:D26)</f>
        <v>768.08758615500005</v>
      </c>
      <c r="E24" s="49">
        <f>(C24-B24)/B24</f>
        <v>1.5219740528356764</v>
      </c>
      <c r="F24" s="50">
        <f>(D24-C24)/C24</f>
        <v>-1.5736743384617651E-2</v>
      </c>
      <c r="G24" s="34">
        <f>SUM(G25:G26)</f>
        <v>232.571222259</v>
      </c>
      <c r="H24" s="34">
        <f>SUM(H25:H26)</f>
        <v>406.76157569200001</v>
      </c>
      <c r="I24" s="34">
        <f>SUM(I25:I26)</f>
        <v>494.95416278300002</v>
      </c>
      <c r="J24" s="49">
        <f>(H24-G24)/G24</f>
        <v>0.74897638556078594</v>
      </c>
      <c r="K24" s="50">
        <f>(I24-H24)/H24</f>
        <v>0.21681641620392253</v>
      </c>
    </row>
    <row r="25" spans="1:11" x14ac:dyDescent="0.25">
      <c r="A25" s="26" t="s">
        <v>27</v>
      </c>
      <c r="B25" s="27">
        <v>309.42746489899997</v>
      </c>
      <c r="C25" s="27">
        <v>780.36803770999995</v>
      </c>
      <c r="D25" s="27">
        <v>768.08758615500005</v>
      </c>
      <c r="E25" s="52">
        <f>(C25-B25)/B25</f>
        <v>1.5219740528356764</v>
      </c>
      <c r="F25" s="53">
        <f>(D25-C25)/C25</f>
        <v>-1.5736743384617651E-2</v>
      </c>
      <c r="G25" s="51">
        <v>232.571222259</v>
      </c>
      <c r="H25" s="51">
        <v>406.76157569200001</v>
      </c>
      <c r="I25" s="51">
        <v>494.95416278300002</v>
      </c>
      <c r="J25" s="52">
        <f>(H25-G25)/G25</f>
        <v>0.74897638556078594</v>
      </c>
      <c r="K25" s="53">
        <f>(I25-H25)/H25</f>
        <v>0.21681641620392253</v>
      </c>
    </row>
    <row r="26" spans="1:11" x14ac:dyDescent="0.25">
      <c r="A26" s="26" t="s">
        <v>28</v>
      </c>
      <c r="B26" s="27">
        <v>0</v>
      </c>
      <c r="C26" s="27">
        <v>0</v>
      </c>
      <c r="D26" s="27">
        <v>0</v>
      </c>
      <c r="E26" s="52"/>
      <c r="F26" s="53"/>
      <c r="G26" s="51">
        <v>0</v>
      </c>
      <c r="H26" s="51">
        <v>0</v>
      </c>
      <c r="I26" s="51">
        <v>0</v>
      </c>
      <c r="J26" s="52"/>
      <c r="K26" s="53"/>
    </row>
    <row r="27" spans="1:11" x14ac:dyDescent="0.25">
      <c r="A27" s="26"/>
      <c r="B27" s="51"/>
      <c r="C27" s="51"/>
      <c r="D27" s="51"/>
      <c r="E27" s="52"/>
      <c r="F27" s="53"/>
      <c r="G27" s="51"/>
      <c r="H27" s="51"/>
      <c r="I27" s="51"/>
      <c r="J27" s="52"/>
      <c r="K27" s="53"/>
    </row>
    <row r="28" spans="1:11" x14ac:dyDescent="0.25">
      <c r="A28" s="48" t="s">
        <v>44</v>
      </c>
      <c r="B28" s="34">
        <f>SUM(B29:B30)</f>
        <v>2256.5384204769998</v>
      </c>
      <c r="C28" s="34">
        <f>SUM(C29:C30)</f>
        <v>2728.3958400940001</v>
      </c>
      <c r="D28" s="34">
        <f>SUM(D29:D30)</f>
        <v>3214.0469116769996</v>
      </c>
      <c r="E28" s="49">
        <f t="shared" ref="E28:F30" si="2">(C28-B28)/B28</f>
        <v>0.20910675188825562</v>
      </c>
      <c r="F28" s="50">
        <f t="shared" si="2"/>
        <v>0.17799875826165593</v>
      </c>
      <c r="G28" s="34">
        <f>SUM(G29:G30)</f>
        <v>1586.7196166799999</v>
      </c>
      <c r="H28" s="34">
        <f>SUM(H29:H30)</f>
        <v>2094.9316557479997</v>
      </c>
      <c r="I28" s="34">
        <f>SUM(I29:I30)</f>
        <v>2125.1790009820002</v>
      </c>
      <c r="J28" s="49">
        <f t="shared" ref="J28:K30" si="3">(H28-G28)/G28</f>
        <v>0.32029101658890807</v>
      </c>
      <c r="K28" s="50">
        <f t="shared" si="3"/>
        <v>1.4438344635734955E-2</v>
      </c>
    </row>
    <row r="29" spans="1:11" x14ac:dyDescent="0.25">
      <c r="A29" s="26" t="s">
        <v>27</v>
      </c>
      <c r="B29" s="27">
        <f t="shared" ref="B29:D30" si="4">B33+B37</f>
        <v>64.917962821000003</v>
      </c>
      <c r="C29" s="27">
        <f t="shared" si="4"/>
        <v>68.727052282999992</v>
      </c>
      <c r="D29" s="27">
        <f t="shared" si="4"/>
        <v>125.344668462</v>
      </c>
      <c r="E29" s="52">
        <f t="shared" si="2"/>
        <v>5.8675431213128029E-2</v>
      </c>
      <c r="F29" s="53">
        <f t="shared" si="2"/>
        <v>0.82380393597943791</v>
      </c>
      <c r="G29" s="27">
        <f t="shared" ref="G29:I30" si="5">G33+G37</f>
        <v>350.98438702200002</v>
      </c>
      <c r="H29" s="27">
        <f t="shared" si="5"/>
        <v>407.13059602099997</v>
      </c>
      <c r="I29" s="27">
        <f t="shared" si="5"/>
        <v>368.73060537099997</v>
      </c>
      <c r="J29" s="52">
        <f t="shared" si="3"/>
        <v>0.1599678249946789</v>
      </c>
      <c r="K29" s="53">
        <f t="shared" si="3"/>
        <v>-9.4318606917027967E-2</v>
      </c>
    </row>
    <row r="30" spans="1:11" x14ac:dyDescent="0.25">
      <c r="A30" s="26" t="s">
        <v>28</v>
      </c>
      <c r="B30" s="27">
        <f t="shared" si="4"/>
        <v>2191.6204576559999</v>
      </c>
      <c r="C30" s="27">
        <f t="shared" si="4"/>
        <v>2659.6687878110001</v>
      </c>
      <c r="D30" s="27">
        <f t="shared" si="4"/>
        <v>3088.7022432149997</v>
      </c>
      <c r="E30" s="52">
        <f t="shared" si="2"/>
        <v>0.21356267620151309</v>
      </c>
      <c r="F30" s="53">
        <f t="shared" si="2"/>
        <v>0.16131085846862497</v>
      </c>
      <c r="G30" s="27">
        <f t="shared" si="5"/>
        <v>1235.735229658</v>
      </c>
      <c r="H30" s="27">
        <f t="shared" si="5"/>
        <v>1687.8010597269999</v>
      </c>
      <c r="I30" s="27">
        <f t="shared" si="5"/>
        <v>1756.4483956110003</v>
      </c>
      <c r="J30" s="52">
        <f t="shared" si="3"/>
        <v>0.36582741935269819</v>
      </c>
      <c r="K30" s="53">
        <f t="shared" si="3"/>
        <v>4.0672646511493452E-2</v>
      </c>
    </row>
    <row r="31" spans="1:11" x14ac:dyDescent="0.25">
      <c r="A31" s="26"/>
      <c r="B31" s="51"/>
      <c r="C31" s="51"/>
      <c r="D31" s="51"/>
      <c r="E31" s="52"/>
      <c r="F31" s="53"/>
      <c r="G31" s="51"/>
      <c r="H31" s="51"/>
      <c r="I31" s="51"/>
      <c r="J31" s="52"/>
      <c r="K31" s="53"/>
    </row>
    <row r="32" spans="1:11" x14ac:dyDescent="0.25">
      <c r="A32" s="48" t="s">
        <v>45</v>
      </c>
      <c r="B32" s="34">
        <f>SUM(B33:B34)</f>
        <v>1907.4731630220001</v>
      </c>
      <c r="C32" s="34">
        <f>SUM(C33:C34)</f>
        <v>2249.1123513570001</v>
      </c>
      <c r="D32" s="34">
        <f>SUM(D33:D34)</f>
        <v>2626.6251569699998</v>
      </c>
      <c r="E32" s="49">
        <f t="shared" ref="E32:F34" si="6">(C32-B32)/B32</f>
        <v>0.17910563302172111</v>
      </c>
      <c r="F32" s="50">
        <f t="shared" si="6"/>
        <v>0.16784968762686653</v>
      </c>
      <c r="G32" s="34">
        <f>SUM(G33:G34)</f>
        <v>1354.662515859</v>
      </c>
      <c r="H32" s="34">
        <f>SUM(H33:H34)</f>
        <v>1783.4061032509999</v>
      </c>
      <c r="I32" s="34">
        <f>SUM(I33:I34)</f>
        <v>1805.8777361480002</v>
      </c>
      <c r="J32" s="49">
        <f t="shared" ref="J32:K34" si="7">(H32-G32)/G32</f>
        <v>0.31649475967092133</v>
      </c>
      <c r="K32" s="50">
        <f t="shared" si="7"/>
        <v>1.2600401476722764E-2</v>
      </c>
    </row>
    <row r="33" spans="1:11" x14ac:dyDescent="0.25">
      <c r="A33" s="26" t="s">
        <v>27</v>
      </c>
      <c r="B33" s="27">
        <v>54.540786638</v>
      </c>
      <c r="C33" s="27">
        <v>59.660059716999996</v>
      </c>
      <c r="D33" s="27">
        <v>106.11873544700001</v>
      </c>
      <c r="E33" s="52">
        <f t="shared" si="6"/>
        <v>9.3861372278654737E-2</v>
      </c>
      <c r="F33" s="53">
        <f t="shared" si="6"/>
        <v>0.77872325221226213</v>
      </c>
      <c r="G33" s="51">
        <v>292.78201092900002</v>
      </c>
      <c r="H33" s="51">
        <v>339.61228870499997</v>
      </c>
      <c r="I33" s="51">
        <v>302.59235475899999</v>
      </c>
      <c r="J33" s="52">
        <f t="shared" si="7"/>
        <v>0.15994930025723589</v>
      </c>
      <c r="K33" s="53">
        <f t="shared" si="7"/>
        <v>-0.10900646171304151</v>
      </c>
    </row>
    <row r="34" spans="1:11" x14ac:dyDescent="0.25">
      <c r="A34" s="26" t="s">
        <v>28</v>
      </c>
      <c r="B34" s="27">
        <v>1852.932376384</v>
      </c>
      <c r="C34" s="27">
        <v>2189.4522916400001</v>
      </c>
      <c r="D34" s="27">
        <v>2520.506421523</v>
      </c>
      <c r="E34" s="52">
        <f t="shared" si="6"/>
        <v>0.18161478505368833</v>
      </c>
      <c r="F34" s="53">
        <f t="shared" si="6"/>
        <v>0.15120408475994931</v>
      </c>
      <c r="G34" s="51">
        <v>1061.8805049299999</v>
      </c>
      <c r="H34" s="51">
        <v>1443.793814546</v>
      </c>
      <c r="I34" s="51">
        <v>1503.2853813890001</v>
      </c>
      <c r="J34" s="52">
        <f t="shared" si="7"/>
        <v>0.35965752063710421</v>
      </c>
      <c r="K34" s="53">
        <f t="shared" si="7"/>
        <v>4.1205029584994571E-2</v>
      </c>
    </row>
    <row r="35" spans="1:11" x14ac:dyDescent="0.25">
      <c r="A35" s="26"/>
      <c r="B35" s="51"/>
      <c r="C35" s="51"/>
      <c r="D35" s="51"/>
      <c r="E35" s="52"/>
      <c r="F35" s="53"/>
      <c r="G35" s="51">
        <v>1061.8805049299999</v>
      </c>
      <c r="H35" s="51">
        <v>1443.793814546</v>
      </c>
      <c r="I35" s="51">
        <v>1503.2853813890001</v>
      </c>
      <c r="J35" s="52"/>
      <c r="K35" s="53"/>
    </row>
    <row r="36" spans="1:11" x14ac:dyDescent="0.25">
      <c r="A36" s="48" t="s">
        <v>46</v>
      </c>
      <c r="B36" s="34">
        <f>SUM(B37:B38)</f>
        <v>349.06525745499999</v>
      </c>
      <c r="C36" s="34">
        <f>SUM(C37:C38)</f>
        <v>479.28348873700003</v>
      </c>
      <c r="D36" s="34">
        <f>SUM(D37:D38)</f>
        <v>587.42175470699999</v>
      </c>
      <c r="E36" s="49">
        <f t="shared" ref="E36:F38" si="8">(C36-B36)/B36</f>
        <v>0.37304838708787058</v>
      </c>
      <c r="F36" s="50">
        <f t="shared" si="8"/>
        <v>0.22562485149439249</v>
      </c>
      <c r="G36" s="34">
        <f>SUM(G37:G38)</f>
        <v>232.05710082100001</v>
      </c>
      <c r="H36" s="34">
        <f>SUM(H37:H38)</f>
        <v>311.52555249700004</v>
      </c>
      <c r="I36" s="34">
        <f>SUM(I37:I38)</f>
        <v>319.30126483399999</v>
      </c>
      <c r="J36" s="49">
        <f t="shared" ref="J36:K38" si="9">(H36-G36)/G36</f>
        <v>0.34245214386824113</v>
      </c>
      <c r="K36" s="50">
        <f t="shared" si="9"/>
        <v>2.4960110895156307E-2</v>
      </c>
    </row>
    <row r="37" spans="1:11" x14ac:dyDescent="0.25">
      <c r="A37" s="26" t="s">
        <v>27</v>
      </c>
      <c r="B37" s="27">
        <v>10.377176183</v>
      </c>
      <c r="C37" s="27">
        <v>9.0669925659999997</v>
      </c>
      <c r="D37" s="27">
        <v>19.225933014999999</v>
      </c>
      <c r="E37" s="52">
        <f t="shared" si="8"/>
        <v>-0.12625627568570694</v>
      </c>
      <c r="F37" s="53">
        <f t="shared" si="8"/>
        <v>1.1204310994027564</v>
      </c>
      <c r="G37" s="51">
        <v>58.202376092999998</v>
      </c>
      <c r="H37" s="51">
        <v>67.518307316000005</v>
      </c>
      <c r="I37" s="51">
        <v>66.138250611999993</v>
      </c>
      <c r="J37" s="52">
        <f t="shared" si="9"/>
        <v>0.16006101208160872</v>
      </c>
      <c r="K37" s="53">
        <f t="shared" si="9"/>
        <v>-2.0439740847486794E-2</v>
      </c>
    </row>
    <row r="38" spans="1:11" x14ac:dyDescent="0.25">
      <c r="A38" s="26" t="s">
        <v>28</v>
      </c>
      <c r="B38" s="27">
        <v>338.68808127199998</v>
      </c>
      <c r="C38" s="27">
        <v>470.21649617100002</v>
      </c>
      <c r="D38" s="27">
        <v>568.19582169199998</v>
      </c>
      <c r="E38" s="52">
        <f t="shared" si="8"/>
        <v>0.38834674785431772</v>
      </c>
      <c r="F38" s="53">
        <f t="shared" si="8"/>
        <v>0.20837066823229566</v>
      </c>
      <c r="G38" s="51">
        <v>173.85472472800001</v>
      </c>
      <c r="H38" s="51">
        <v>244.007245181</v>
      </c>
      <c r="I38" s="51">
        <v>253.16301422200002</v>
      </c>
      <c r="J38" s="52">
        <f t="shared" si="9"/>
        <v>0.40351230352097328</v>
      </c>
      <c r="K38" s="53">
        <f t="shared" si="9"/>
        <v>3.7522529440502619E-2</v>
      </c>
    </row>
    <row r="39" spans="1:11" x14ac:dyDescent="0.25">
      <c r="A39" s="26"/>
      <c r="B39" s="51"/>
      <c r="C39" s="51"/>
      <c r="D39" s="51"/>
      <c r="E39" s="52"/>
      <c r="F39" s="53"/>
      <c r="G39" s="51"/>
      <c r="H39" s="51"/>
      <c r="I39" s="51"/>
      <c r="J39" s="52"/>
      <c r="K39" s="53"/>
    </row>
    <row r="40" spans="1:11" x14ac:dyDescent="0.25">
      <c r="A40" s="48" t="s">
        <v>47</v>
      </c>
      <c r="B40" s="34">
        <f t="shared" ref="B40:D40" si="10">B41+B42</f>
        <v>5216.5259932770005</v>
      </c>
      <c r="C40" s="34">
        <f t="shared" si="10"/>
        <v>5914.1921727010003</v>
      </c>
      <c r="D40" s="34">
        <f t="shared" si="10"/>
        <v>7026.6287956229999</v>
      </c>
      <c r="E40" s="49">
        <f t="shared" ref="E40:F42" si="11">(C40-B40)/B40</f>
        <v>0.13374153226172825</v>
      </c>
      <c r="F40" s="50">
        <f t="shared" si="11"/>
        <v>0.18809612377102583</v>
      </c>
      <c r="G40" s="34">
        <f t="shared" ref="G40:I40" si="12">G41+G42</f>
        <v>6310.48669763</v>
      </c>
      <c r="H40" s="34">
        <f t="shared" si="12"/>
        <v>7142.5285400890007</v>
      </c>
      <c r="I40" s="34">
        <f t="shared" si="12"/>
        <v>7319.7674580460007</v>
      </c>
      <c r="J40" s="49">
        <f t="shared" ref="J40:K42" si="13">(H40-G40)/G40</f>
        <v>0.13185066102294246</v>
      </c>
      <c r="K40" s="50">
        <f t="shared" si="13"/>
        <v>2.481459009399933E-2</v>
      </c>
    </row>
    <row r="41" spans="1:11" x14ac:dyDescent="0.25">
      <c r="A41" s="26" t="s">
        <v>27</v>
      </c>
      <c r="B41" s="27">
        <f t="shared" ref="B41:D42" si="14">B45+B49</f>
        <v>395.37442503800003</v>
      </c>
      <c r="C41" s="27">
        <f t="shared" si="14"/>
        <v>388.52774000600004</v>
      </c>
      <c r="D41" s="27">
        <f t="shared" si="14"/>
        <v>541.26343040099994</v>
      </c>
      <c r="E41" s="52">
        <f t="shared" si="11"/>
        <v>-1.7316964877892485E-2</v>
      </c>
      <c r="F41" s="53">
        <f t="shared" si="11"/>
        <v>0.39311399076071424</v>
      </c>
      <c r="G41" s="27">
        <f t="shared" ref="G41:I42" si="15">G45+G49</f>
        <v>3590.0678045570003</v>
      </c>
      <c r="H41" s="27">
        <f t="shared" si="15"/>
        <v>3894.6436805640001</v>
      </c>
      <c r="I41" s="27">
        <f t="shared" si="15"/>
        <v>3959.6565602690002</v>
      </c>
      <c r="J41" s="52">
        <f t="shared" si="13"/>
        <v>8.4838474532539704E-2</v>
      </c>
      <c r="K41" s="53">
        <f t="shared" si="13"/>
        <v>1.6692895432114437E-2</v>
      </c>
    </row>
    <row r="42" spans="1:11" x14ac:dyDescent="0.25">
      <c r="A42" s="26" t="s">
        <v>28</v>
      </c>
      <c r="B42" s="27">
        <f t="shared" si="14"/>
        <v>4821.151568239</v>
      </c>
      <c r="C42" s="27">
        <f t="shared" si="14"/>
        <v>5525.664432695</v>
      </c>
      <c r="D42" s="27">
        <f t="shared" si="14"/>
        <v>6485.365365222</v>
      </c>
      <c r="E42" s="52">
        <f t="shared" si="11"/>
        <v>0.14612958221376438</v>
      </c>
      <c r="F42" s="53">
        <f t="shared" si="11"/>
        <v>0.17368063953513202</v>
      </c>
      <c r="G42" s="27">
        <f t="shared" si="15"/>
        <v>2720.4188930729997</v>
      </c>
      <c r="H42" s="27">
        <f t="shared" si="15"/>
        <v>3247.8848595250001</v>
      </c>
      <c r="I42" s="27">
        <f t="shared" si="15"/>
        <v>3360.110897777</v>
      </c>
      <c r="J42" s="52">
        <f t="shared" si="13"/>
        <v>0.19389145098024668</v>
      </c>
      <c r="K42" s="53">
        <f t="shared" si="13"/>
        <v>3.4553576590893309E-2</v>
      </c>
    </row>
    <row r="43" spans="1:11" x14ac:dyDescent="0.25">
      <c r="A43" s="26"/>
      <c r="B43" s="51"/>
      <c r="C43" s="51"/>
      <c r="D43" s="51"/>
      <c r="E43" s="52"/>
      <c r="F43" s="53"/>
      <c r="G43" s="51"/>
      <c r="H43" s="51"/>
      <c r="I43" s="51"/>
      <c r="J43" s="52"/>
      <c r="K43" s="53"/>
    </row>
    <row r="44" spans="1:11" x14ac:dyDescent="0.25">
      <c r="A44" s="48" t="s">
        <v>48</v>
      </c>
      <c r="B44" s="34">
        <f>SUM(B45:B46)</f>
        <v>2117.802536313</v>
      </c>
      <c r="C44" s="34">
        <f>SUM(C45:C46)</f>
        <v>2350.5082927809999</v>
      </c>
      <c r="D44" s="34">
        <f>SUM(D45:D46)</f>
        <v>2752.2522816310002</v>
      </c>
      <c r="E44" s="49">
        <f t="shared" ref="E44:F46" si="16">(C44-B44)/B44</f>
        <v>0.10988076200585266</v>
      </c>
      <c r="F44" s="50">
        <f t="shared" si="16"/>
        <v>0.17091792021489852</v>
      </c>
      <c r="G44" s="34">
        <f>SUM(G45:G46)</f>
        <v>3992.9359119090004</v>
      </c>
      <c r="H44" s="34">
        <f>SUM(H45:H46)</f>
        <v>4566.2044870440004</v>
      </c>
      <c r="I44" s="34">
        <f>SUM(I45:I46)</f>
        <v>4640.9544723360004</v>
      </c>
      <c r="J44" s="49">
        <f t="shared" ref="J44:K46" si="17">(H44-G44)/G44</f>
        <v>0.14357069278903689</v>
      </c>
      <c r="K44" s="50">
        <f t="shared" si="17"/>
        <v>1.6370266707085322E-2</v>
      </c>
    </row>
    <row r="45" spans="1:11" x14ac:dyDescent="0.25">
      <c r="A45" s="26" t="s">
        <v>27</v>
      </c>
      <c r="B45" s="27">
        <v>351.14672886800003</v>
      </c>
      <c r="C45" s="27">
        <v>329.07532988100002</v>
      </c>
      <c r="D45" s="27">
        <v>474.66149184199998</v>
      </c>
      <c r="E45" s="52">
        <f t="shared" si="16"/>
        <v>-6.2855203174331423E-2</v>
      </c>
      <c r="F45" s="53">
        <f t="shared" si="16"/>
        <v>0.44240983368047287</v>
      </c>
      <c r="G45" s="51">
        <v>2714.0511381790002</v>
      </c>
      <c r="H45" s="51">
        <v>3059.8147734670001</v>
      </c>
      <c r="I45" s="51">
        <v>3140.3810599990002</v>
      </c>
      <c r="J45" s="52">
        <f t="shared" si="17"/>
        <v>0.127397612529877</v>
      </c>
      <c r="K45" s="53">
        <f t="shared" si="17"/>
        <v>2.6330445630443306E-2</v>
      </c>
    </row>
    <row r="46" spans="1:11" x14ac:dyDescent="0.25">
      <c r="A46" s="26" t="s">
        <v>28</v>
      </c>
      <c r="B46" s="27">
        <v>1766.6558074449999</v>
      </c>
      <c r="C46" s="27">
        <v>2021.4329628999999</v>
      </c>
      <c r="D46" s="27">
        <v>2277.5907897890002</v>
      </c>
      <c r="E46" s="52">
        <f t="shared" si="16"/>
        <v>0.14421437066650106</v>
      </c>
      <c r="F46" s="53">
        <f t="shared" si="16"/>
        <v>0.12672091115082523</v>
      </c>
      <c r="G46" s="51">
        <v>1278.88477373</v>
      </c>
      <c r="H46" s="51">
        <v>1506.3897135770001</v>
      </c>
      <c r="I46" s="51">
        <v>1500.573412337</v>
      </c>
      <c r="J46" s="52">
        <f t="shared" si="17"/>
        <v>0.17789322738080485</v>
      </c>
      <c r="K46" s="53">
        <f t="shared" si="17"/>
        <v>-3.8610866680634207E-3</v>
      </c>
    </row>
    <row r="47" spans="1:11" x14ac:dyDescent="0.25">
      <c r="A47" s="26"/>
      <c r="B47" s="51"/>
      <c r="C47" s="51"/>
      <c r="D47" s="51"/>
      <c r="E47" s="52"/>
      <c r="F47" s="53"/>
      <c r="G47" s="51"/>
      <c r="H47" s="51"/>
      <c r="I47" s="51"/>
      <c r="J47" s="52"/>
      <c r="K47" s="53"/>
    </row>
    <row r="48" spans="1:11" x14ac:dyDescent="0.25">
      <c r="A48" s="48" t="s">
        <v>49</v>
      </c>
      <c r="B48" s="34">
        <f>SUM(B49:B50)</f>
        <v>3098.723456964</v>
      </c>
      <c r="C48" s="34">
        <f>SUM(C49:C50)</f>
        <v>3563.68387992</v>
      </c>
      <c r="D48" s="34">
        <f>SUM(D49:D50)</f>
        <v>4274.3765139919997</v>
      </c>
      <c r="E48" s="49">
        <f t="shared" ref="E48:F50" si="18">(C48-B48)/B48</f>
        <v>0.15004902160954656</v>
      </c>
      <c r="F48" s="50">
        <f t="shared" si="18"/>
        <v>0.19942639639741386</v>
      </c>
      <c r="G48" s="34">
        <f>SUM(G49:G50)</f>
        <v>2317.550785721</v>
      </c>
      <c r="H48" s="34">
        <f>SUM(H49:H50)</f>
        <v>2576.3240530450003</v>
      </c>
      <c r="I48" s="34">
        <f>SUM(I49:I50)</f>
        <v>2678.8129857100002</v>
      </c>
      <c r="J48" s="49">
        <f t="shared" ref="J48:K50" si="19">(H48-G48)/G48</f>
        <v>0.1116580783982668</v>
      </c>
      <c r="K48" s="50">
        <f t="shared" si="19"/>
        <v>3.9781072006010512E-2</v>
      </c>
    </row>
    <row r="49" spans="1:11" x14ac:dyDescent="0.25">
      <c r="A49" s="26" t="s">
        <v>27</v>
      </c>
      <c r="B49" s="27">
        <v>44.227696170000002</v>
      </c>
      <c r="C49" s="27">
        <v>59.452410125</v>
      </c>
      <c r="D49" s="27">
        <v>66.601938559000004</v>
      </c>
      <c r="E49" s="52">
        <f t="shared" si="18"/>
        <v>0.34423484091235673</v>
      </c>
      <c r="F49" s="53">
        <f t="shared" si="18"/>
        <v>0.12025632634518875</v>
      </c>
      <c r="G49" s="51">
        <v>876.01666637799997</v>
      </c>
      <c r="H49" s="51">
        <v>834.82890709699996</v>
      </c>
      <c r="I49" s="51">
        <v>819.27550027000007</v>
      </c>
      <c r="J49" s="52">
        <f t="shared" si="19"/>
        <v>-4.7017095520905938E-2</v>
      </c>
      <c r="K49" s="53">
        <f t="shared" si="19"/>
        <v>-1.8630651975246847E-2</v>
      </c>
    </row>
    <row r="50" spans="1:11" x14ac:dyDescent="0.25">
      <c r="A50" s="26" t="s">
        <v>28</v>
      </c>
      <c r="B50" s="27">
        <v>3054.495760794</v>
      </c>
      <c r="C50" s="27">
        <v>3504.2314697950001</v>
      </c>
      <c r="D50" s="27">
        <v>4207.7745754329999</v>
      </c>
      <c r="E50" s="52">
        <f t="shared" si="18"/>
        <v>0.14723730010484401</v>
      </c>
      <c r="F50" s="53">
        <f t="shared" si="18"/>
        <v>0.20076958719829019</v>
      </c>
      <c r="G50" s="51">
        <v>1441.5341193429999</v>
      </c>
      <c r="H50" s="51">
        <v>1741.4951459480001</v>
      </c>
      <c r="I50" s="51">
        <v>1859.53748544</v>
      </c>
      <c r="J50" s="52">
        <f t="shared" si="19"/>
        <v>0.20808458334771274</v>
      </c>
      <c r="K50" s="53">
        <f t="shared" si="19"/>
        <v>6.7782181171537156E-2</v>
      </c>
    </row>
    <row r="51" spans="1:11" x14ac:dyDescent="0.25">
      <c r="A51" s="26"/>
      <c r="B51" s="51"/>
      <c r="C51" s="51"/>
      <c r="D51" s="51"/>
      <c r="E51" s="52"/>
      <c r="F51" s="53"/>
      <c r="G51" s="51"/>
      <c r="H51" s="51"/>
      <c r="I51" s="51"/>
      <c r="J51" s="52"/>
      <c r="K51" s="53"/>
    </row>
    <row r="52" spans="1:11" x14ac:dyDescent="0.25">
      <c r="A52" s="48" t="s">
        <v>50</v>
      </c>
      <c r="B52" s="34">
        <f>SUM(B53:B54)</f>
        <v>1327.5493076329999</v>
      </c>
      <c r="C52" s="34">
        <f>SUM(C53:C54)</f>
        <v>1620.6202347499998</v>
      </c>
      <c r="D52" s="34">
        <f>SUM(D53:D54)</f>
        <v>1786.1016101069999</v>
      </c>
      <c r="E52" s="49">
        <f t="shared" ref="E52:F54" si="20">(C52-B52)/B52</f>
        <v>0.22076086020453797</v>
      </c>
      <c r="F52" s="50">
        <f t="shared" si="20"/>
        <v>0.10210990323869902</v>
      </c>
      <c r="G52" s="34">
        <f>SUM(G53:G54)</f>
        <v>2656.8044390289997</v>
      </c>
      <c r="H52" s="34">
        <f>SUM(H53:H54)</f>
        <v>3589.6014876130002</v>
      </c>
      <c r="I52" s="34">
        <f>SUM(I53:I54)</f>
        <v>3673.38814155</v>
      </c>
      <c r="J52" s="49">
        <f t="shared" ref="J52:K54" si="21">(H52-G52)/G52</f>
        <v>0.35109736903515421</v>
      </c>
      <c r="K52" s="50">
        <f t="shared" si="21"/>
        <v>2.334149186925925E-2</v>
      </c>
    </row>
    <row r="53" spans="1:11" x14ac:dyDescent="0.25">
      <c r="A53" s="26" t="s">
        <v>27</v>
      </c>
      <c r="B53" s="131">
        <v>447.95537632200001</v>
      </c>
      <c r="C53" s="95">
        <v>578.69766253399996</v>
      </c>
      <c r="D53" s="95">
        <v>640.79542376199993</v>
      </c>
      <c r="E53" s="52">
        <f t="shared" si="20"/>
        <v>0.29186453187698674</v>
      </c>
      <c r="F53" s="53">
        <f t="shared" si="20"/>
        <v>0.10730605158501322</v>
      </c>
      <c r="G53" s="51">
        <v>1875.9205369829999</v>
      </c>
      <c r="H53" s="51">
        <v>2553.790364559</v>
      </c>
      <c r="I53" s="51">
        <v>2565.2624733140001</v>
      </c>
      <c r="J53" s="52">
        <f t="shared" si="21"/>
        <v>0.36135316726485789</v>
      </c>
      <c r="K53" s="53">
        <f t="shared" si="21"/>
        <v>4.4921889103380621E-3</v>
      </c>
    </row>
    <row r="54" spans="1:11" x14ac:dyDescent="0.25">
      <c r="A54" s="26" t="s">
        <v>28</v>
      </c>
      <c r="B54" s="131">
        <v>879.59393131100001</v>
      </c>
      <c r="C54" s="95">
        <v>1041.9225722159999</v>
      </c>
      <c r="D54" s="95">
        <v>1145.306186345</v>
      </c>
      <c r="E54" s="52">
        <f t="shared" si="20"/>
        <v>0.1845495235091669</v>
      </c>
      <c r="F54" s="53">
        <f t="shared" si="20"/>
        <v>9.922389329671584E-2</v>
      </c>
      <c r="G54" s="51">
        <v>780.883902046</v>
      </c>
      <c r="H54" s="51">
        <v>1035.8111230540001</v>
      </c>
      <c r="I54" s="51">
        <v>1108.1256682359999</v>
      </c>
      <c r="J54" s="52">
        <f t="shared" si="21"/>
        <v>0.32645982372035492</v>
      </c>
      <c r="K54" s="53">
        <f t="shared" si="21"/>
        <v>6.9814412659314401E-2</v>
      </c>
    </row>
    <row r="55" spans="1:11" x14ac:dyDescent="0.25">
      <c r="A55" s="48"/>
      <c r="B55" s="34"/>
      <c r="C55" s="34"/>
      <c r="D55" s="34"/>
      <c r="E55" s="49"/>
      <c r="F55" s="50"/>
      <c r="G55" s="34"/>
      <c r="H55" s="34"/>
      <c r="I55" s="34"/>
      <c r="J55" s="132"/>
      <c r="K55" s="133"/>
    </row>
    <row r="56" spans="1:11" x14ac:dyDescent="0.25">
      <c r="A56" s="48" t="s">
        <v>35</v>
      </c>
      <c r="B56" s="34">
        <f t="shared" ref="B56:D58" si="22">B52+B40+B28+B24+B20+B16</f>
        <v>11161.848437963001</v>
      </c>
      <c r="C56" s="34">
        <f t="shared" si="22"/>
        <v>14081.715619011</v>
      </c>
      <c r="D56" s="34">
        <f t="shared" si="22"/>
        <v>15614.723278063997</v>
      </c>
      <c r="E56" s="49">
        <f t="shared" ref="E56:F58" si="23">(C56-B56)/B56</f>
        <v>0.26159351627792438</v>
      </c>
      <c r="F56" s="50">
        <f t="shared" si="23"/>
        <v>0.10886511988520506</v>
      </c>
      <c r="G56" s="34">
        <f t="shared" ref="G56:I58" si="24">G52+G40+G28+G24+G20+G16</f>
        <v>14236.113619997999</v>
      </c>
      <c r="H56" s="34">
        <f t="shared" si="24"/>
        <v>18451.545245464004</v>
      </c>
      <c r="I56" s="34">
        <f t="shared" si="24"/>
        <v>19460.902790133001</v>
      </c>
      <c r="J56" s="49">
        <f t="shared" ref="J56:K58" si="25">(H56-G56)/G56</f>
        <v>0.2961083156532574</v>
      </c>
      <c r="K56" s="50">
        <f t="shared" si="25"/>
        <v>5.4703144438113152E-2</v>
      </c>
    </row>
    <row r="57" spans="1:11" x14ac:dyDescent="0.25">
      <c r="A57" s="29" t="s">
        <v>27</v>
      </c>
      <c r="B57" s="51">
        <f t="shared" si="22"/>
        <v>2946.3856268999998</v>
      </c>
      <c r="C57" s="51">
        <f t="shared" si="22"/>
        <v>4578.0668570689995</v>
      </c>
      <c r="D57" s="51">
        <f t="shared" si="22"/>
        <v>4593.7524922640005</v>
      </c>
      <c r="E57" s="52">
        <f t="shared" si="23"/>
        <v>0.55379079210542825</v>
      </c>
      <c r="F57" s="53">
        <f t="shared" si="23"/>
        <v>3.4262573450146824E-3</v>
      </c>
      <c r="G57" s="51">
        <f t="shared" si="24"/>
        <v>9384.5748646089996</v>
      </c>
      <c r="H57" s="51">
        <f t="shared" si="24"/>
        <v>12260.192265912001</v>
      </c>
      <c r="I57" s="51">
        <f t="shared" si="24"/>
        <v>13112.023292105001</v>
      </c>
      <c r="J57" s="52">
        <f t="shared" si="25"/>
        <v>0.30641957070932391</v>
      </c>
      <c r="K57" s="53">
        <f t="shared" si="25"/>
        <v>6.9479418243824323E-2</v>
      </c>
    </row>
    <row r="58" spans="1:11" x14ac:dyDescent="0.25">
      <c r="A58" s="29" t="s">
        <v>28</v>
      </c>
      <c r="B58" s="51">
        <f t="shared" si="22"/>
        <v>8215.4628110630001</v>
      </c>
      <c r="C58" s="51">
        <f t="shared" si="22"/>
        <v>9503.6487619420004</v>
      </c>
      <c r="D58" s="51">
        <f t="shared" si="22"/>
        <v>11020.9707858</v>
      </c>
      <c r="E58" s="52">
        <f t="shared" si="23"/>
        <v>0.15680016823207088</v>
      </c>
      <c r="F58" s="53">
        <f t="shared" si="23"/>
        <v>0.15965678676322906</v>
      </c>
      <c r="G58" s="51">
        <f t="shared" si="24"/>
        <v>4851.5387553889996</v>
      </c>
      <c r="H58" s="51">
        <f t="shared" si="24"/>
        <v>6191.3529795520008</v>
      </c>
      <c r="I58" s="51">
        <f t="shared" si="24"/>
        <v>6348.8794980279999</v>
      </c>
      <c r="J58" s="52">
        <f t="shared" si="25"/>
        <v>0.2761627375798576</v>
      </c>
      <c r="K58" s="53">
        <f t="shared" si="25"/>
        <v>2.5442987824512247E-2</v>
      </c>
    </row>
    <row r="59" spans="1:11" ht="15.75" thickBot="1" x14ac:dyDescent="0.3">
      <c r="A59" s="54"/>
      <c r="B59" s="55"/>
      <c r="C59" s="55"/>
      <c r="D59" s="55"/>
      <c r="E59" s="55"/>
      <c r="F59" s="35"/>
      <c r="G59" s="55"/>
      <c r="H59" s="55"/>
      <c r="I59" s="55"/>
      <c r="J59" s="55"/>
      <c r="K59" s="96"/>
    </row>
    <row r="60" spans="1:11" x14ac:dyDescent="0.25">
      <c r="A60" s="56"/>
      <c r="B60" s="57"/>
      <c r="C60" s="57"/>
      <c r="D60" s="57"/>
      <c r="E60" s="57"/>
      <c r="F60" s="57"/>
      <c r="G60" s="57"/>
      <c r="H60" s="57"/>
      <c r="I60" s="57"/>
      <c r="J60" s="57"/>
    </row>
    <row r="61" spans="1:11" ht="15.75" thickBot="1" x14ac:dyDescent="0.3">
      <c r="A61" s="56"/>
      <c r="B61" s="55"/>
      <c r="C61" s="55"/>
      <c r="D61" s="55"/>
      <c r="E61" s="57"/>
      <c r="F61" s="57"/>
      <c r="G61" s="58"/>
      <c r="H61" s="57"/>
      <c r="I61" s="57"/>
      <c r="J61" s="57"/>
    </row>
    <row r="62" spans="1:11" ht="15.75" thickBot="1" x14ac:dyDescent="0.3">
      <c r="A62" s="134"/>
      <c r="B62" s="59" t="s">
        <v>69</v>
      </c>
      <c r="C62" s="59" t="s">
        <v>70</v>
      </c>
      <c r="D62" s="59" t="s">
        <v>71</v>
      </c>
      <c r="E62" s="60"/>
    </row>
    <row r="63" spans="1:11" x14ac:dyDescent="0.25">
      <c r="A63" s="61" t="s">
        <v>37</v>
      </c>
      <c r="B63" s="32">
        <f>B56-G56</f>
        <v>-3074.2651820349984</v>
      </c>
      <c r="C63" s="32">
        <f t="shared" ref="C63:D65" si="26">C56-H56</f>
        <v>-4369.8296264530036</v>
      </c>
      <c r="D63" s="38">
        <f t="shared" si="26"/>
        <v>-3846.179512069004</v>
      </c>
      <c r="E63" s="60"/>
      <c r="J63" s="115"/>
      <c r="K63" s="115"/>
    </row>
    <row r="64" spans="1:11" x14ac:dyDescent="0.25">
      <c r="A64" s="29" t="s">
        <v>27</v>
      </c>
      <c r="B64" s="32">
        <f>B57-G57</f>
        <v>-6438.1892377089998</v>
      </c>
      <c r="C64" s="32">
        <f t="shared" si="26"/>
        <v>-7682.1254088430014</v>
      </c>
      <c r="D64" s="38">
        <f t="shared" si="26"/>
        <v>-8518.2707998410006</v>
      </c>
      <c r="E64" s="60"/>
      <c r="J64" s="115"/>
      <c r="K64" s="115"/>
    </row>
    <row r="65" spans="1:11" x14ac:dyDescent="0.25">
      <c r="A65" s="29" t="s">
        <v>28</v>
      </c>
      <c r="B65" s="32">
        <f>B58-G58</f>
        <v>3363.9240556740006</v>
      </c>
      <c r="C65" s="32">
        <f t="shared" si="26"/>
        <v>3312.2957823899997</v>
      </c>
      <c r="D65" s="38">
        <f t="shared" si="26"/>
        <v>4672.0912877720002</v>
      </c>
      <c r="E65" s="60"/>
      <c r="J65" s="115"/>
      <c r="K65" s="115"/>
    </row>
    <row r="66" spans="1:11" x14ac:dyDescent="0.25">
      <c r="A66" s="29"/>
      <c r="B66" s="32"/>
      <c r="C66" s="32"/>
      <c r="D66" s="38"/>
      <c r="E66" s="60"/>
      <c r="J66" s="115"/>
      <c r="K66" s="115"/>
    </row>
    <row r="67" spans="1:11" x14ac:dyDescent="0.25">
      <c r="A67" s="48" t="s">
        <v>38</v>
      </c>
      <c r="B67" s="39">
        <f>B56/G56</f>
        <v>0.78405165453888603</v>
      </c>
      <c r="C67" s="39">
        <f t="shared" ref="C67:D69" si="27">C56/H56</f>
        <v>0.76317270080524824</v>
      </c>
      <c r="D67" s="40">
        <f>D56/I56</f>
        <v>0.80236376731612469</v>
      </c>
      <c r="E67" s="60"/>
      <c r="J67" s="115"/>
      <c r="K67" s="115"/>
    </row>
    <row r="68" spans="1:11" x14ac:dyDescent="0.25">
      <c r="A68" s="29" t="s">
        <v>27</v>
      </c>
      <c r="B68" s="39">
        <f>B57/G57</f>
        <v>0.31396047976678998</v>
      </c>
      <c r="C68" s="39">
        <f t="shared" si="27"/>
        <v>0.37340905899149457</v>
      </c>
      <c r="D68" s="40">
        <f t="shared" si="27"/>
        <v>0.35034657809294667</v>
      </c>
      <c r="E68" s="60"/>
      <c r="J68" s="115"/>
      <c r="K68" s="115"/>
    </row>
    <row r="69" spans="1:11" ht="15.75" thickBot="1" x14ac:dyDescent="0.3">
      <c r="A69" s="30" t="s">
        <v>28</v>
      </c>
      <c r="B69" s="41">
        <f>B58/G58</f>
        <v>1.6933726030607126</v>
      </c>
      <c r="C69" s="41">
        <f t="shared" si="27"/>
        <v>1.5349873918236323</v>
      </c>
      <c r="D69" s="42">
        <f t="shared" si="27"/>
        <v>1.7358922608663749</v>
      </c>
      <c r="E69" s="60"/>
      <c r="J69" s="115"/>
      <c r="K69" s="115"/>
    </row>
  </sheetData>
  <mergeCells count="6">
    <mergeCell ref="B13:D13"/>
    <mergeCell ref="E13:F13"/>
    <mergeCell ref="G13:I13"/>
    <mergeCell ref="J13:K13"/>
    <mergeCell ref="A8:K8"/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A1:V54"/>
  <sheetViews>
    <sheetView tabSelected="1" workbookViewId="0">
      <selection activeCell="I53" sqref="I53"/>
    </sheetView>
  </sheetViews>
  <sheetFormatPr baseColWidth="10" defaultRowHeight="15" x14ac:dyDescent="0.25"/>
  <cols>
    <col min="1" max="1" width="31" customWidth="1"/>
    <col min="12" max="12" width="5.5703125" customWidth="1"/>
  </cols>
  <sheetData>
    <row r="1" spans="1:11" x14ac:dyDescent="0.25">
      <c r="A1" s="15"/>
    </row>
    <row r="2" spans="1:11" x14ac:dyDescent="0.25">
      <c r="A2" s="15"/>
    </row>
    <row r="3" spans="1:11" x14ac:dyDescent="0.25">
      <c r="A3" s="15"/>
    </row>
    <row r="4" spans="1:11" x14ac:dyDescent="0.25">
      <c r="A4" s="15"/>
    </row>
    <row r="5" spans="1:11" x14ac:dyDescent="0.25">
      <c r="A5" s="15"/>
    </row>
    <row r="6" spans="1:11" x14ac:dyDescent="0.25">
      <c r="A6" s="15"/>
    </row>
    <row r="7" spans="1:11" x14ac:dyDescent="0.25">
      <c r="A7" s="16"/>
      <c r="B7" s="17"/>
      <c r="C7" s="17"/>
      <c r="D7" s="17"/>
      <c r="G7" s="17"/>
      <c r="H7" s="17"/>
      <c r="I7" s="17"/>
      <c r="J7" s="17"/>
    </row>
    <row r="8" spans="1:11" ht="18.75" x14ac:dyDescent="0.25">
      <c r="A8" s="165" t="s">
        <v>18</v>
      </c>
      <c r="B8" s="165"/>
      <c r="C8" s="165"/>
      <c r="D8" s="165"/>
      <c r="E8" s="165"/>
      <c r="F8" s="165"/>
      <c r="G8" s="165"/>
      <c r="H8" s="165"/>
      <c r="I8" s="165"/>
      <c r="J8" s="165"/>
    </row>
    <row r="9" spans="1:11" x14ac:dyDescent="0.25">
      <c r="A9" s="16"/>
      <c r="B9" s="17"/>
      <c r="C9" s="17"/>
      <c r="D9" s="17"/>
      <c r="G9" s="17"/>
      <c r="H9" s="17"/>
      <c r="I9" s="17"/>
      <c r="J9" s="17"/>
    </row>
    <row r="10" spans="1:11" ht="15.75" x14ac:dyDescent="0.25">
      <c r="A10" s="166" t="s">
        <v>72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</row>
    <row r="11" spans="1:11" ht="15.75" x14ac:dyDescent="0.2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ht="15.75" thickBot="1" x14ac:dyDescent="0.3">
      <c r="A12" s="56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5.75" thickBot="1" x14ac:dyDescent="0.3">
      <c r="A13" s="19" t="s">
        <v>19</v>
      </c>
      <c r="B13" s="135" t="s">
        <v>20</v>
      </c>
      <c r="C13" s="135"/>
      <c r="D13" s="135"/>
      <c r="E13" s="136"/>
      <c r="F13" s="137"/>
      <c r="G13" s="135" t="s">
        <v>21</v>
      </c>
      <c r="H13" s="135"/>
      <c r="I13" s="135"/>
      <c r="J13" s="136"/>
      <c r="K13" s="138"/>
    </row>
    <row r="14" spans="1:11" x14ac:dyDescent="0.25">
      <c r="A14" s="98"/>
      <c r="B14" s="99"/>
      <c r="C14" s="100" t="s">
        <v>22</v>
      </c>
      <c r="D14" s="101"/>
      <c r="E14" s="100" t="s">
        <v>23</v>
      </c>
      <c r="F14" s="102"/>
      <c r="G14" s="103"/>
      <c r="H14" s="100" t="s">
        <v>22</v>
      </c>
      <c r="I14" s="101"/>
      <c r="J14" s="100" t="s">
        <v>23</v>
      </c>
      <c r="K14" s="102"/>
    </row>
    <row r="15" spans="1:11" ht="15.75" thickBot="1" x14ac:dyDescent="0.3">
      <c r="A15" s="104"/>
      <c r="B15" s="139" t="s">
        <v>69</v>
      </c>
      <c r="C15" s="139" t="s">
        <v>70</v>
      </c>
      <c r="D15" s="139" t="s">
        <v>71</v>
      </c>
      <c r="E15" s="28" t="s">
        <v>24</v>
      </c>
      <c r="F15" s="28" t="s">
        <v>25</v>
      </c>
      <c r="G15" s="139" t="s">
        <v>69</v>
      </c>
      <c r="H15" s="139" t="s">
        <v>70</v>
      </c>
      <c r="I15" s="139" t="s">
        <v>71</v>
      </c>
      <c r="J15" s="28" t="s">
        <v>24</v>
      </c>
      <c r="K15" s="28" t="s">
        <v>25</v>
      </c>
    </row>
    <row r="16" spans="1:11" ht="15.75" thickBot="1" x14ac:dyDescent="0.3">
      <c r="A16" s="105"/>
      <c r="B16" s="106"/>
      <c r="C16" s="106"/>
      <c r="D16" s="106"/>
      <c r="E16" s="107"/>
      <c r="F16" s="108"/>
      <c r="G16" s="106"/>
      <c r="H16" s="106"/>
      <c r="I16" s="106"/>
      <c r="J16" s="107"/>
      <c r="K16" s="108"/>
    </row>
    <row r="17" spans="1:11" x14ac:dyDescent="0.25">
      <c r="A17" s="48" t="s">
        <v>26</v>
      </c>
      <c r="B17" s="23">
        <f>SUM(B18:B19)</f>
        <v>1000.2942199840001</v>
      </c>
      <c r="C17" s="23">
        <f>SUM(C18:C19)</f>
        <v>1220.1560371769999</v>
      </c>
      <c r="D17" s="23">
        <f>SUM(D18:D19)</f>
        <v>1366.5086431029999</v>
      </c>
      <c r="E17" s="24">
        <f t="shared" ref="E17:F19" si="0">(C17-B17)/B17</f>
        <v>0.21979714847949097</v>
      </c>
      <c r="F17" s="25">
        <f t="shared" si="0"/>
        <v>0.11994581140999561</v>
      </c>
      <c r="G17" s="23">
        <f>SUM(G18:G19)</f>
        <v>1130.9053989280001</v>
      </c>
      <c r="H17" s="23">
        <f>SUM(H18:H19)</f>
        <v>1430.7893732849998</v>
      </c>
      <c r="I17" s="23">
        <f>SUM(I18:I19)</f>
        <v>1669.954385304</v>
      </c>
      <c r="J17" s="24">
        <f t="shared" ref="J17:K19" si="1">(H17-G17)/G17</f>
        <v>0.26517158255789003</v>
      </c>
      <c r="K17" s="25">
        <f t="shared" si="1"/>
        <v>0.1671559884945838</v>
      </c>
    </row>
    <row r="18" spans="1:11" x14ac:dyDescent="0.25">
      <c r="A18" s="29" t="s">
        <v>27</v>
      </c>
      <c r="B18" s="32">
        <v>940.41917648000003</v>
      </c>
      <c r="C18" s="32">
        <v>1208.6759544829999</v>
      </c>
      <c r="D18" s="32">
        <v>1356.1059647729999</v>
      </c>
      <c r="E18" s="24">
        <f t="shared" si="0"/>
        <v>0.28525234779567998</v>
      </c>
      <c r="F18" s="25">
        <f t="shared" si="0"/>
        <v>0.12197645675268005</v>
      </c>
      <c r="G18" s="32">
        <v>1078.7054619380001</v>
      </c>
      <c r="H18" s="32">
        <v>1291.4487743059999</v>
      </c>
      <c r="I18" s="32">
        <v>1621.0026627299999</v>
      </c>
      <c r="J18" s="33">
        <f t="shared" si="1"/>
        <v>0.19722094665747367</v>
      </c>
      <c r="K18" s="140">
        <f t="shared" si="1"/>
        <v>0.2551815410573261</v>
      </c>
    </row>
    <row r="19" spans="1:11" x14ac:dyDescent="0.25">
      <c r="A19" s="29" t="s">
        <v>28</v>
      </c>
      <c r="B19" s="32">
        <v>59.875043503999997</v>
      </c>
      <c r="C19" s="32">
        <v>11.480082694</v>
      </c>
      <c r="D19" s="32">
        <v>10.402678330000001</v>
      </c>
      <c r="E19" s="24">
        <f t="shared" si="0"/>
        <v>-0.80826598158157392</v>
      </c>
      <c r="F19" s="25">
        <f t="shared" si="0"/>
        <v>-9.3849878325623803E-2</v>
      </c>
      <c r="G19" s="32">
        <v>52.199936989999998</v>
      </c>
      <c r="H19" s="32">
        <v>139.34059897899999</v>
      </c>
      <c r="I19" s="32">
        <v>48.951722574000001</v>
      </c>
      <c r="J19" s="33">
        <f t="shared" si="1"/>
        <v>1.6693633558541197</v>
      </c>
      <c r="K19" s="140">
        <f t="shared" si="1"/>
        <v>-0.64869016688110037</v>
      </c>
    </row>
    <row r="20" spans="1:11" x14ac:dyDescent="0.25">
      <c r="A20" s="28"/>
      <c r="B20" s="23"/>
      <c r="C20" s="23"/>
      <c r="D20" s="23"/>
      <c r="E20" s="141"/>
      <c r="F20" s="142"/>
      <c r="G20" s="23"/>
      <c r="H20" s="23"/>
      <c r="I20" s="23"/>
      <c r="J20" s="143"/>
      <c r="K20" s="144"/>
    </row>
    <row r="21" spans="1:11" x14ac:dyDescent="0.25">
      <c r="A21" s="48" t="s">
        <v>29</v>
      </c>
      <c r="B21" s="23">
        <f>SUM(B22:B23)</f>
        <v>489.73375280800002</v>
      </c>
      <c r="C21" s="23">
        <f>SUM(C22:C23)</f>
        <v>1167.6167044429999</v>
      </c>
      <c r="D21" s="23">
        <f>SUM(D22:D23)</f>
        <v>795.23696008900004</v>
      </c>
      <c r="E21" s="24">
        <f t="shared" ref="E21:F22" si="2">(C21-B21)/B21</f>
        <v>1.384186709101024</v>
      </c>
      <c r="F21" s="25">
        <f t="shared" si="2"/>
        <v>-0.31892293330253441</v>
      </c>
      <c r="G21" s="23">
        <f>SUM(G22:G23)</f>
        <v>1514.372808759</v>
      </c>
      <c r="H21" s="23">
        <f>SUM(H22:H23)</f>
        <v>2837.0486632339998</v>
      </c>
      <c r="I21" s="23">
        <f>SUM(I22:I23)</f>
        <v>3166.805028624</v>
      </c>
      <c r="J21" s="24">
        <f t="shared" ref="J21:K22" si="3">(H21-G21)/G21</f>
        <v>0.87341495226588739</v>
      </c>
      <c r="K21" s="25">
        <f t="shared" si="3"/>
        <v>0.11623218510961504</v>
      </c>
    </row>
    <row r="22" spans="1:11" x14ac:dyDescent="0.25">
      <c r="A22" s="29" t="s">
        <v>27</v>
      </c>
      <c r="B22" s="32">
        <v>489.73375280800002</v>
      </c>
      <c r="C22" s="32">
        <v>1167.6167044429999</v>
      </c>
      <c r="D22" s="32">
        <v>795.23696008900004</v>
      </c>
      <c r="E22" s="33">
        <f t="shared" si="2"/>
        <v>1.384186709101024</v>
      </c>
      <c r="F22" s="140">
        <f t="shared" si="2"/>
        <v>-0.31892293330253441</v>
      </c>
      <c r="G22" s="32">
        <v>1514.372808759</v>
      </c>
      <c r="H22" s="32">
        <v>2837.0486632339998</v>
      </c>
      <c r="I22" s="32">
        <v>3166.805028624</v>
      </c>
      <c r="J22" s="33">
        <f t="shared" si="3"/>
        <v>0.87341495226588739</v>
      </c>
      <c r="K22" s="140">
        <f t="shared" si="3"/>
        <v>0.11623218510961504</v>
      </c>
    </row>
    <row r="23" spans="1:11" x14ac:dyDescent="0.25">
      <c r="A23" s="29" t="s">
        <v>28</v>
      </c>
      <c r="B23" s="32">
        <v>0</v>
      </c>
      <c r="C23" s="32">
        <v>0</v>
      </c>
      <c r="D23" s="32">
        <v>0</v>
      </c>
      <c r="E23" s="33" t="s">
        <v>30</v>
      </c>
      <c r="F23" s="140" t="s">
        <v>30</v>
      </c>
      <c r="G23" s="32">
        <v>0</v>
      </c>
      <c r="H23" s="32">
        <v>0</v>
      </c>
      <c r="I23" s="32">
        <v>0</v>
      </c>
      <c r="J23" s="33" t="s">
        <v>30</v>
      </c>
      <c r="K23" s="140" t="s">
        <v>30</v>
      </c>
    </row>
    <row r="24" spans="1:11" x14ac:dyDescent="0.25">
      <c r="A24" s="28"/>
      <c r="B24" s="23"/>
      <c r="C24" s="23"/>
      <c r="D24" s="23"/>
      <c r="E24" s="141"/>
      <c r="F24" s="142"/>
      <c r="G24" s="23"/>
      <c r="H24" s="23"/>
      <c r="I24" s="23"/>
      <c r="J24" s="143"/>
      <c r="K24" s="144"/>
    </row>
    <row r="25" spans="1:11" x14ac:dyDescent="0.25">
      <c r="A25" s="48" t="s">
        <v>31</v>
      </c>
      <c r="B25" s="23">
        <f>SUM(B26:B27)</f>
        <v>309.42746489899997</v>
      </c>
      <c r="C25" s="23">
        <f>SUM(C26:C27)</f>
        <v>780.36803770999995</v>
      </c>
      <c r="D25" s="23">
        <f>SUM(D26:D27)</f>
        <v>768.08758615500005</v>
      </c>
      <c r="E25" s="24">
        <f t="shared" ref="E25:F26" si="4">(C25-B25)/B25</f>
        <v>1.5219740528356764</v>
      </c>
      <c r="F25" s="25">
        <f t="shared" si="4"/>
        <v>-1.5736743384617651E-2</v>
      </c>
      <c r="G25" s="23">
        <f>SUM(G26:G27)</f>
        <v>232.571222259</v>
      </c>
      <c r="H25" s="23">
        <f>SUM(H26:H27)</f>
        <v>406.76157569200001</v>
      </c>
      <c r="I25" s="23">
        <f>SUM(I26:I27)</f>
        <v>494.95416278300002</v>
      </c>
      <c r="J25" s="24">
        <f t="shared" ref="J25:K26" si="5">(H25-G25)/G25</f>
        <v>0.74897638556078594</v>
      </c>
      <c r="K25" s="25">
        <f t="shared" si="5"/>
        <v>0.21681641620392253</v>
      </c>
    </row>
    <row r="26" spans="1:11" x14ac:dyDescent="0.25">
      <c r="A26" s="29" t="s">
        <v>27</v>
      </c>
      <c r="B26" s="32">
        <v>309.42746489899997</v>
      </c>
      <c r="C26" s="32">
        <v>780.36803770999995</v>
      </c>
      <c r="D26" s="32">
        <v>768.08758615500005</v>
      </c>
      <c r="E26" s="33">
        <f t="shared" si="4"/>
        <v>1.5219740528356764</v>
      </c>
      <c r="F26" s="140">
        <f t="shared" si="4"/>
        <v>-1.5736743384617651E-2</v>
      </c>
      <c r="G26" s="32">
        <v>232.571222259</v>
      </c>
      <c r="H26" s="32">
        <v>406.76157569200001</v>
      </c>
      <c r="I26" s="32">
        <v>494.95416278300002</v>
      </c>
      <c r="J26" s="33">
        <f t="shared" si="5"/>
        <v>0.74897638556078594</v>
      </c>
      <c r="K26" s="140">
        <f t="shared" si="5"/>
        <v>0.21681641620392253</v>
      </c>
    </row>
    <row r="27" spans="1:11" x14ac:dyDescent="0.25">
      <c r="A27" s="29" t="s">
        <v>28</v>
      </c>
      <c r="B27" s="32">
        <v>0</v>
      </c>
      <c r="C27" s="32">
        <v>0</v>
      </c>
      <c r="D27" s="32">
        <v>0</v>
      </c>
      <c r="E27" s="33" t="s">
        <v>30</v>
      </c>
      <c r="F27" s="140" t="s">
        <v>30</v>
      </c>
      <c r="G27" s="32">
        <v>0</v>
      </c>
      <c r="H27" s="32">
        <v>0</v>
      </c>
      <c r="I27" s="32">
        <v>0</v>
      </c>
      <c r="J27" s="33" t="s">
        <v>30</v>
      </c>
      <c r="K27" s="140" t="s">
        <v>30</v>
      </c>
    </row>
    <row r="28" spans="1:11" x14ac:dyDescent="0.25">
      <c r="A28" s="28"/>
      <c r="B28" s="23"/>
      <c r="C28" s="23"/>
      <c r="D28" s="23"/>
      <c r="E28" s="141"/>
      <c r="F28" s="142"/>
      <c r="G28" s="23"/>
      <c r="H28" s="23"/>
      <c r="I28" s="23"/>
      <c r="J28" s="143"/>
      <c r="K28" s="144"/>
    </row>
    <row r="29" spans="1:11" x14ac:dyDescent="0.25">
      <c r="A29" s="48" t="s">
        <v>32</v>
      </c>
      <c r="B29" s="23">
        <f>SUM(B30:B31)</f>
        <v>3535.4711714229998</v>
      </c>
      <c r="C29" s="23">
        <f>SUM(C30:C31)</f>
        <v>4104.040020165</v>
      </c>
      <c r="D29" s="23">
        <f>SUM(D30:D31)</f>
        <v>4842.411501048</v>
      </c>
      <c r="E29" s="24">
        <f t="shared" ref="E29:F31" si="6">(C29-B29)/B29</f>
        <v>0.16081840896843055</v>
      </c>
      <c r="F29" s="25">
        <f t="shared" si="6"/>
        <v>0.17991332376269428</v>
      </c>
      <c r="G29" s="23">
        <f>SUM(G30:G31)</f>
        <v>5900.6578638169995</v>
      </c>
      <c r="H29" s="23">
        <f>SUM(H30:H31)</f>
        <v>7884.8750288929996</v>
      </c>
      <c r="I29" s="23">
        <f>SUM(I30:I31)</f>
        <v>7912.2859890170002</v>
      </c>
      <c r="J29" s="24">
        <f t="shared" ref="J29:K31" si="7">(H29-G29)/G29</f>
        <v>0.33627049913252482</v>
      </c>
      <c r="K29" s="25">
        <f t="shared" si="7"/>
        <v>3.476397536239587E-3</v>
      </c>
    </row>
    <row r="30" spans="1:11" x14ac:dyDescent="0.25">
      <c r="A30" s="29" t="s">
        <v>27</v>
      </c>
      <c r="B30" s="32">
        <v>536.16834776799999</v>
      </c>
      <c r="C30" s="32">
        <v>650.00834306000002</v>
      </c>
      <c r="D30" s="32">
        <v>735.00964662999991</v>
      </c>
      <c r="E30" s="33">
        <f t="shared" si="6"/>
        <v>0.21232136467193805</v>
      </c>
      <c r="F30" s="140">
        <f t="shared" si="6"/>
        <v>0.13076955777189728</v>
      </c>
      <c r="G30" s="32">
        <v>2471.1813310140001</v>
      </c>
      <c r="H30" s="32">
        <v>3452.1795794660002</v>
      </c>
      <c r="I30" s="32">
        <v>3277.687460572</v>
      </c>
      <c r="J30" s="33">
        <f t="shared" si="7"/>
        <v>0.3969754206784441</v>
      </c>
      <c r="K30" s="140">
        <f t="shared" si="7"/>
        <v>-5.0545493036312873E-2</v>
      </c>
    </row>
    <row r="31" spans="1:11" x14ac:dyDescent="0.25">
      <c r="A31" s="29" t="s">
        <v>28</v>
      </c>
      <c r="B31" s="32">
        <v>2999.3028236549999</v>
      </c>
      <c r="C31" s="32">
        <v>3454.0316771050002</v>
      </c>
      <c r="D31" s="32">
        <v>4107.4018544179999</v>
      </c>
      <c r="E31" s="33">
        <f t="shared" si="6"/>
        <v>0.15161151780461443</v>
      </c>
      <c r="F31" s="140">
        <f t="shared" si="6"/>
        <v>0.18916160544903354</v>
      </c>
      <c r="G31" s="32">
        <v>3429.4765328029998</v>
      </c>
      <c r="H31" s="32">
        <v>4432.6954494269994</v>
      </c>
      <c r="I31" s="32">
        <v>4634.5985284449998</v>
      </c>
      <c r="J31" s="33">
        <f t="shared" si="7"/>
        <v>0.2925282931748312</v>
      </c>
      <c r="K31" s="140">
        <f t="shared" si="7"/>
        <v>4.5548601595018175E-2</v>
      </c>
    </row>
    <row r="32" spans="1:11" x14ac:dyDescent="0.25">
      <c r="A32" s="28"/>
      <c r="B32" s="23"/>
      <c r="C32" s="23"/>
      <c r="D32" s="23"/>
      <c r="E32" s="141"/>
      <c r="F32" s="142"/>
      <c r="G32" s="23"/>
      <c r="H32" s="23"/>
      <c r="I32" s="23"/>
      <c r="J32" s="143"/>
      <c r="K32" s="144"/>
    </row>
    <row r="33" spans="1:22" x14ac:dyDescent="0.25">
      <c r="A33" s="48" t="s">
        <v>33</v>
      </c>
      <c r="B33" s="23">
        <f>SUM(B34:B35)</f>
        <v>2339.9941998999998</v>
      </c>
      <c r="C33" s="23">
        <f>SUM(C34:C35)</f>
        <v>2630.5479242729998</v>
      </c>
      <c r="D33" s="23">
        <f>SUM(D34:D35)</f>
        <v>3047.8322971830003</v>
      </c>
      <c r="E33" s="24">
        <f t="shared" ref="E33:F35" si="8">(C33-B33)/B33</f>
        <v>0.12416856605260684</v>
      </c>
      <c r="F33" s="25">
        <f t="shared" si="8"/>
        <v>0.15863021124214061</v>
      </c>
      <c r="G33" s="23">
        <f>SUM(G34:G35)</f>
        <v>3544.6050817969999</v>
      </c>
      <c r="H33" s="23">
        <f>SUM(H34:H35)</f>
        <v>3725.5527598060003</v>
      </c>
      <c r="I33" s="23">
        <f>SUM(I34:I35)</f>
        <v>3975.4048164789997</v>
      </c>
      <c r="J33" s="24">
        <f t="shared" ref="J33:K35" si="9">(H33-G33)/G33</f>
        <v>5.1048755456070648E-2</v>
      </c>
      <c r="K33" s="25">
        <f t="shared" si="9"/>
        <v>6.7064425813153666E-2</v>
      </c>
    </row>
    <row r="34" spans="1:22" x14ac:dyDescent="0.25">
      <c r="A34" s="29" t="s">
        <v>27</v>
      </c>
      <c r="B34" s="32">
        <v>147.785026741</v>
      </c>
      <c r="C34" s="32">
        <v>169.44360228599999</v>
      </c>
      <c r="D34" s="32">
        <v>279.64855956600002</v>
      </c>
      <c r="E34" s="33">
        <f t="shared" si="8"/>
        <v>0.14655460043971594</v>
      </c>
      <c r="F34" s="140">
        <f t="shared" si="8"/>
        <v>0.65039314434538287</v>
      </c>
      <c r="G34" s="32">
        <v>2632.0493917590002</v>
      </c>
      <c r="H34" s="32">
        <v>2565.6153993520002</v>
      </c>
      <c r="I34" s="32">
        <v>2839.1642222719997</v>
      </c>
      <c r="J34" s="33">
        <f t="shared" si="9"/>
        <v>-2.5240404916034697E-2</v>
      </c>
      <c r="K34" s="140">
        <f t="shared" si="9"/>
        <v>0.10662113385704265</v>
      </c>
    </row>
    <row r="35" spans="1:22" x14ac:dyDescent="0.25">
      <c r="A35" s="29" t="s">
        <v>28</v>
      </c>
      <c r="B35" s="32">
        <v>2192.2091731589999</v>
      </c>
      <c r="C35" s="32">
        <v>2461.1043219869998</v>
      </c>
      <c r="D35" s="32">
        <v>2768.1837376170001</v>
      </c>
      <c r="E35" s="33">
        <f t="shared" si="8"/>
        <v>0.12265943967405209</v>
      </c>
      <c r="F35" s="140">
        <f t="shared" si="8"/>
        <v>0.12477301871627951</v>
      </c>
      <c r="G35" s="32">
        <v>912.55569003799997</v>
      </c>
      <c r="H35" s="32">
        <v>1159.9373604540001</v>
      </c>
      <c r="I35" s="32">
        <v>1136.240594207</v>
      </c>
      <c r="J35" s="33">
        <f t="shared" si="9"/>
        <v>0.27108665598885134</v>
      </c>
      <c r="K35" s="140">
        <f t="shared" si="9"/>
        <v>-2.0429349941556513E-2</v>
      </c>
    </row>
    <row r="36" spans="1:22" x14ac:dyDescent="0.25">
      <c r="A36" s="28"/>
      <c r="B36" s="23"/>
      <c r="C36" s="23"/>
      <c r="D36" s="23"/>
      <c r="E36" s="141"/>
      <c r="F36" s="142"/>
      <c r="G36" s="23"/>
      <c r="H36" s="23"/>
      <c r="I36" s="23"/>
      <c r="J36" s="143"/>
      <c r="K36" s="144"/>
    </row>
    <row r="37" spans="1:22" x14ac:dyDescent="0.25">
      <c r="A37" s="48" t="s">
        <v>34</v>
      </c>
      <c r="B37" s="23">
        <f>SUM(B38:B39)</f>
        <v>3486.9276289490003</v>
      </c>
      <c r="C37" s="23">
        <f>SUM(C38:C39)</f>
        <v>4178.9868952429997</v>
      </c>
      <c r="D37" s="23">
        <f>SUM(D38:D39)</f>
        <v>4794.646290486</v>
      </c>
      <c r="E37" s="24">
        <f t="shared" ref="E37:F39" si="10">(C37-B37)/B37</f>
        <v>0.19847250644046027</v>
      </c>
      <c r="F37" s="25">
        <f t="shared" si="10"/>
        <v>0.14732264318507773</v>
      </c>
      <c r="G37" s="23">
        <f>SUM(G38:G39)</f>
        <v>1913.001244438</v>
      </c>
      <c r="H37" s="23">
        <f>SUM(H38:H39)</f>
        <v>2166.517844554</v>
      </c>
      <c r="I37" s="23">
        <f>SUM(I38:I39)</f>
        <v>2241.4984079260003</v>
      </c>
      <c r="J37" s="24">
        <f t="shared" ref="J37:K39" si="11">(H37-G37)/G37</f>
        <v>0.13252296664892027</v>
      </c>
      <c r="K37" s="25">
        <f t="shared" si="11"/>
        <v>3.4608791042492315E-2</v>
      </c>
    </row>
    <row r="38" spans="1:22" x14ac:dyDescent="0.25">
      <c r="A38" s="29" t="s">
        <v>27</v>
      </c>
      <c r="B38" s="32">
        <v>522.851858204</v>
      </c>
      <c r="C38" s="32">
        <v>601.95421508699997</v>
      </c>
      <c r="D38" s="32">
        <v>659.66377505100002</v>
      </c>
      <c r="E38" s="33">
        <f t="shared" si="10"/>
        <v>0.15129018983449186</v>
      </c>
      <c r="F38" s="140">
        <f t="shared" si="10"/>
        <v>9.5870347806534306E-2</v>
      </c>
      <c r="G38" s="32">
        <v>1455.6946488799999</v>
      </c>
      <c r="H38" s="32">
        <v>1707.138273862</v>
      </c>
      <c r="I38" s="32">
        <v>1712.4097551240002</v>
      </c>
      <c r="J38" s="33">
        <f t="shared" si="11"/>
        <v>0.17273102238540125</v>
      </c>
      <c r="K38" s="140">
        <f t="shared" si="11"/>
        <v>3.0879052638628324E-3</v>
      </c>
    </row>
    <row r="39" spans="1:22" x14ac:dyDescent="0.25">
      <c r="A39" s="29" t="s">
        <v>28</v>
      </c>
      <c r="B39" s="32">
        <v>2964.0757707450002</v>
      </c>
      <c r="C39" s="32">
        <v>3577.032680156</v>
      </c>
      <c r="D39" s="32">
        <v>4134.9825154350001</v>
      </c>
      <c r="E39" s="33">
        <f t="shared" si="10"/>
        <v>0.20679529027590857</v>
      </c>
      <c r="F39" s="140">
        <f t="shared" si="10"/>
        <v>0.15598119591534373</v>
      </c>
      <c r="G39" s="32">
        <v>457.30659555800003</v>
      </c>
      <c r="H39" s="32">
        <v>459.37957069200002</v>
      </c>
      <c r="I39" s="32">
        <v>529.08865280200007</v>
      </c>
      <c r="J39" s="33">
        <f t="shared" si="11"/>
        <v>4.5330094823377081E-3</v>
      </c>
      <c r="K39" s="140">
        <f t="shared" si="11"/>
        <v>0.15174615189132531</v>
      </c>
    </row>
    <row r="40" spans="1:22" x14ac:dyDescent="0.25">
      <c r="A40" s="28"/>
      <c r="B40" s="23"/>
      <c r="C40" s="23"/>
      <c r="D40" s="23"/>
      <c r="E40" s="141"/>
      <c r="F40" s="142"/>
      <c r="G40" s="23"/>
      <c r="H40" s="23"/>
      <c r="I40" s="23"/>
      <c r="J40" s="143"/>
      <c r="K40" s="144"/>
      <c r="M40" s="97"/>
      <c r="N40" s="97"/>
      <c r="O40" s="97"/>
      <c r="P40" s="97"/>
      <c r="Q40" s="97"/>
      <c r="R40" s="97"/>
      <c r="S40" s="97"/>
      <c r="T40" s="97"/>
      <c r="U40" s="97"/>
      <c r="V40" s="97"/>
    </row>
    <row r="41" spans="1:22" x14ac:dyDescent="0.25">
      <c r="A41" s="48" t="s">
        <v>35</v>
      </c>
      <c r="B41" s="23">
        <f t="shared" ref="B41:D43" si="12">B37+B33+B29+B25+B21+B17</f>
        <v>11161.848437963001</v>
      </c>
      <c r="C41" s="23">
        <f t="shared" si="12"/>
        <v>14081.715619011</v>
      </c>
      <c r="D41" s="23">
        <f t="shared" si="12"/>
        <v>15614.723278063999</v>
      </c>
      <c r="E41" s="24">
        <f t="shared" ref="E41:F43" si="13">(C41-B41)/B41</f>
        <v>0.26159351627792438</v>
      </c>
      <c r="F41" s="25">
        <f t="shared" si="13"/>
        <v>0.10886511988520518</v>
      </c>
      <c r="G41" s="23">
        <f t="shared" ref="G41:I43" si="14">G37+G33+G29+G25+G21+G17</f>
        <v>14236.113619997999</v>
      </c>
      <c r="H41" s="23">
        <f t="shared" si="14"/>
        <v>18451.545245463996</v>
      </c>
      <c r="I41" s="23">
        <f t="shared" si="14"/>
        <v>19460.902790133001</v>
      </c>
      <c r="J41" s="24">
        <f t="shared" ref="J41:K43" si="15">(H41-G41)/G41</f>
        <v>0.2961083156532569</v>
      </c>
      <c r="K41" s="25">
        <f t="shared" si="15"/>
        <v>5.4703144438113568E-2</v>
      </c>
      <c r="M41" s="97"/>
      <c r="N41" s="97"/>
      <c r="O41" s="97"/>
      <c r="P41" s="97"/>
      <c r="Q41" s="97"/>
      <c r="R41" s="97"/>
      <c r="S41" s="97"/>
      <c r="T41" s="97"/>
      <c r="U41" s="97"/>
      <c r="V41" s="97"/>
    </row>
    <row r="42" spans="1:22" x14ac:dyDescent="0.25">
      <c r="A42" s="29" t="s">
        <v>27</v>
      </c>
      <c r="B42" s="32">
        <f t="shared" si="12"/>
        <v>2946.3856268999998</v>
      </c>
      <c r="C42" s="32">
        <f t="shared" si="12"/>
        <v>4578.0668570689995</v>
      </c>
      <c r="D42" s="32">
        <f t="shared" si="12"/>
        <v>4593.7524922640005</v>
      </c>
      <c r="E42" s="24">
        <f t="shared" si="13"/>
        <v>0.55379079210542825</v>
      </c>
      <c r="F42" s="25">
        <f t="shared" si="13"/>
        <v>3.4262573450146824E-3</v>
      </c>
      <c r="G42" s="32">
        <f t="shared" si="14"/>
        <v>9384.5748646089996</v>
      </c>
      <c r="H42" s="32">
        <f t="shared" si="14"/>
        <v>12260.192265912001</v>
      </c>
      <c r="I42" s="32">
        <f t="shared" si="14"/>
        <v>13112.023292104999</v>
      </c>
      <c r="J42" s="33">
        <f t="shared" si="15"/>
        <v>0.30641957070932391</v>
      </c>
      <c r="K42" s="140">
        <f t="shared" si="15"/>
        <v>6.947941824382417E-2</v>
      </c>
      <c r="M42" s="97"/>
      <c r="N42" s="97"/>
      <c r="O42" s="97"/>
      <c r="P42" s="97"/>
      <c r="Q42" s="97"/>
      <c r="R42" s="97"/>
      <c r="S42" s="97"/>
      <c r="T42" s="97"/>
      <c r="U42" s="97"/>
      <c r="V42" s="97"/>
    </row>
    <row r="43" spans="1:22" ht="15.75" thickBot="1" x14ac:dyDescent="0.3">
      <c r="A43" s="30" t="s">
        <v>28</v>
      </c>
      <c r="B43" s="109">
        <f t="shared" si="12"/>
        <v>8215.4628110630001</v>
      </c>
      <c r="C43" s="109">
        <f t="shared" si="12"/>
        <v>9503.6487619420004</v>
      </c>
      <c r="D43" s="109">
        <f t="shared" si="12"/>
        <v>11020.9707858</v>
      </c>
      <c r="E43" s="110">
        <f t="shared" si="13"/>
        <v>0.15680016823207088</v>
      </c>
      <c r="F43" s="111">
        <f t="shared" si="13"/>
        <v>0.15965678676322906</v>
      </c>
      <c r="G43" s="109">
        <f t="shared" si="14"/>
        <v>4851.5387553890005</v>
      </c>
      <c r="H43" s="109">
        <f t="shared" si="14"/>
        <v>6191.3529795519999</v>
      </c>
      <c r="I43" s="109">
        <f t="shared" si="14"/>
        <v>6348.8794980279999</v>
      </c>
      <c r="J43" s="145">
        <f t="shared" si="15"/>
        <v>0.27616273757985715</v>
      </c>
      <c r="K43" s="146">
        <f t="shared" si="15"/>
        <v>2.54429878245124E-2</v>
      </c>
    </row>
    <row r="44" spans="1:22" x14ac:dyDescent="0.25">
      <c r="A44" s="31"/>
      <c r="B44" s="32"/>
      <c r="C44" s="32"/>
      <c r="D44" s="32"/>
      <c r="E44" s="24"/>
      <c r="F44" s="24"/>
      <c r="G44" s="32"/>
      <c r="H44" s="32"/>
      <c r="I44" s="32"/>
      <c r="J44" s="33"/>
      <c r="K44" s="33"/>
    </row>
    <row r="45" spans="1:22" x14ac:dyDescent="0.25">
      <c r="A45" s="31"/>
      <c r="B45" s="32"/>
      <c r="C45" s="32"/>
      <c r="D45" s="32"/>
      <c r="E45" s="24"/>
      <c r="F45" s="24"/>
    </row>
    <row r="46" spans="1:22" ht="15.75" thickBot="1" x14ac:dyDescent="0.3">
      <c r="A46" s="147"/>
      <c r="B46" s="148"/>
      <c r="C46" s="148"/>
      <c r="D46" s="148"/>
      <c r="E46" s="149"/>
      <c r="F46" s="21"/>
      <c r="G46" s="97"/>
    </row>
    <row r="47" spans="1:22" ht="16.5" thickBot="1" x14ac:dyDescent="0.3">
      <c r="A47" s="56"/>
      <c r="B47" s="112"/>
      <c r="C47" s="150" t="s">
        <v>73</v>
      </c>
      <c r="D47" s="150" t="s">
        <v>74</v>
      </c>
      <c r="E47" s="150" t="s">
        <v>75</v>
      </c>
      <c r="F47" s="113"/>
      <c r="I47" s="97"/>
    </row>
    <row r="48" spans="1:22" x14ac:dyDescent="0.25">
      <c r="A48" s="61" t="s">
        <v>37</v>
      </c>
      <c r="B48" s="114"/>
      <c r="C48" s="36">
        <f>B41-G41</f>
        <v>-3074.2651820349984</v>
      </c>
      <c r="D48" s="36">
        <f>C41-H41</f>
        <v>-4369.8296264529963</v>
      </c>
      <c r="E48" s="37">
        <f>D41-I41</f>
        <v>-3846.1795120690022</v>
      </c>
    </row>
    <row r="49" spans="1:11" x14ac:dyDescent="0.25">
      <c r="A49" s="29" t="s">
        <v>27</v>
      </c>
      <c r="C49" s="32">
        <f t="shared" ref="C49:E50" si="16">B42-G42</f>
        <v>-6438.1892377089998</v>
      </c>
      <c r="D49" s="32">
        <f t="shared" si="16"/>
        <v>-7682.1254088430014</v>
      </c>
      <c r="E49" s="38">
        <f t="shared" si="16"/>
        <v>-8518.2707998409987</v>
      </c>
    </row>
    <row r="50" spans="1:11" x14ac:dyDescent="0.25">
      <c r="A50" s="29" t="s">
        <v>28</v>
      </c>
      <c r="C50" s="32">
        <f>B43-G43</f>
        <v>3363.9240556739996</v>
      </c>
      <c r="D50" s="32">
        <f>C43-H43</f>
        <v>3312.2957823900006</v>
      </c>
      <c r="E50" s="38">
        <f t="shared" si="16"/>
        <v>4672.0912877720002</v>
      </c>
    </row>
    <row r="51" spans="1:11" x14ac:dyDescent="0.25">
      <c r="A51" s="29"/>
      <c r="C51" s="32"/>
      <c r="D51" s="32"/>
      <c r="E51" s="38"/>
      <c r="H51" s="80"/>
      <c r="I51" s="80"/>
      <c r="J51" s="80"/>
      <c r="K51" s="151"/>
    </row>
    <row r="52" spans="1:11" x14ac:dyDescent="0.25">
      <c r="A52" s="48" t="s">
        <v>38</v>
      </c>
      <c r="C52" s="39">
        <f>B41/G41</f>
        <v>0.78405165453888603</v>
      </c>
      <c r="D52" s="39">
        <f>C41/H41</f>
        <v>0.76317270080524846</v>
      </c>
      <c r="E52" s="40">
        <f>D41/I41</f>
        <v>0.8023637673161248</v>
      </c>
      <c r="H52" s="152"/>
      <c r="I52" s="152"/>
      <c r="J52" s="153"/>
      <c r="K52" s="154"/>
    </row>
    <row r="53" spans="1:11" x14ac:dyDescent="0.25">
      <c r="A53" s="29" t="s">
        <v>27</v>
      </c>
      <c r="C53" s="39">
        <f t="shared" ref="C53:E54" si="17">B42/G42</f>
        <v>0.31396047976678998</v>
      </c>
      <c r="D53" s="39">
        <f t="shared" si="17"/>
        <v>0.37340905899149457</v>
      </c>
      <c r="E53" s="40">
        <f t="shared" si="17"/>
        <v>0.35034657809294673</v>
      </c>
      <c r="H53" s="152"/>
      <c r="I53" s="152"/>
      <c r="J53" s="153"/>
      <c r="K53" s="154"/>
    </row>
    <row r="54" spans="1:11" ht="15.75" thickBot="1" x14ac:dyDescent="0.3">
      <c r="A54" s="30" t="s">
        <v>28</v>
      </c>
      <c r="B54" s="91"/>
      <c r="C54" s="41">
        <f t="shared" si="17"/>
        <v>1.6933726030607124</v>
      </c>
      <c r="D54" s="41">
        <f t="shared" si="17"/>
        <v>1.5349873918236325</v>
      </c>
      <c r="E54" s="42">
        <f t="shared" si="17"/>
        <v>1.7358922608663749</v>
      </c>
      <c r="H54" s="80"/>
      <c r="I54" s="80"/>
      <c r="J54" s="80"/>
      <c r="K54" s="151"/>
    </row>
  </sheetData>
  <mergeCells count="2">
    <mergeCell ref="A8:J8"/>
    <mergeCell ref="A10:K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Ensemble</vt:lpstr>
      <vt:lpstr>GP</vt:lpstr>
      <vt:lpstr>GSA</vt:lpstr>
      <vt:lpstr>TYPE</vt:lpstr>
      <vt:lpstr>TYPE!Zone_d_impression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Elyes Asmi  (Directeur Central Conjoncture)</cp:lastModifiedBy>
  <cp:lastPrinted>2023-03-08T13:41:15Z</cp:lastPrinted>
  <dcterms:created xsi:type="dcterms:W3CDTF">2015-06-05T18:19:34Z</dcterms:created>
  <dcterms:modified xsi:type="dcterms:W3CDTF">2023-04-11T13:06:01Z</dcterms:modified>
</cp:coreProperties>
</file>