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Commerce\Année-2024\Rst-comext\Rst-2 mois 2024\"/>
    </mc:Choice>
  </mc:AlternateContent>
  <xr:revisionPtr revIDLastSave="0" documentId="13_ncr:1_{48F4B999-14A1-4D03-8925-747609CFF63E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Ensemble" sheetId="5" r:id="rId1"/>
    <sheet name="GP" sheetId="1" r:id="rId2"/>
    <sheet name="GSA" sheetId="2" r:id="rId3"/>
    <sheet name="TYPE" sheetId="3" r:id="rId4"/>
  </sheets>
  <definedNames>
    <definedName name="_xlnm.Print_Area" localSheetId="3">TYPE!#REF!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5" l="1"/>
  <c r="D48" i="5"/>
  <c r="C48" i="5"/>
  <c r="E47" i="5"/>
  <c r="D47" i="5"/>
  <c r="C47" i="5"/>
  <c r="G45" i="5"/>
  <c r="F45" i="5"/>
  <c r="G44" i="5"/>
  <c r="F44" i="5"/>
  <c r="E40" i="5"/>
  <c r="D40" i="5"/>
  <c r="C40" i="5"/>
  <c r="E39" i="5"/>
  <c r="D39" i="5"/>
  <c r="C39" i="5"/>
  <c r="G37" i="5"/>
  <c r="F37" i="5"/>
  <c r="G36" i="5"/>
  <c r="F36" i="5"/>
  <c r="E21" i="5"/>
  <c r="D21" i="5"/>
  <c r="C21" i="5"/>
  <c r="E20" i="5"/>
  <c r="D20" i="5"/>
  <c r="D23" i="5" s="1"/>
  <c r="C20" i="5"/>
  <c r="F21" i="5" l="1"/>
  <c r="G21" i="5"/>
  <c r="E23" i="5"/>
  <c r="C23" i="5"/>
  <c r="E24" i="5"/>
  <c r="G20" i="5"/>
  <c r="D24" i="5"/>
  <c r="F20" i="5"/>
  <c r="C24" i="5"/>
  <c r="E47" i="3" l="1"/>
  <c r="E46" i="3"/>
  <c r="J42" i="3"/>
  <c r="I42" i="3"/>
  <c r="K42" i="3" s="1"/>
  <c r="H42" i="3"/>
  <c r="E42" i="3"/>
  <c r="F51" i="3" s="1"/>
  <c r="D42" i="3"/>
  <c r="C42" i="3"/>
  <c r="D51" i="3" s="1"/>
  <c r="J41" i="3"/>
  <c r="L41" i="3" s="1"/>
  <c r="I41" i="3"/>
  <c r="K41" i="3" s="1"/>
  <c r="H41" i="3"/>
  <c r="F41" i="3"/>
  <c r="E41" i="3"/>
  <c r="F46" i="3" s="1"/>
  <c r="D41" i="3"/>
  <c r="D40" i="3" s="1"/>
  <c r="C41" i="3"/>
  <c r="D46" i="3" s="1"/>
  <c r="L38" i="3"/>
  <c r="K38" i="3"/>
  <c r="G38" i="3"/>
  <c r="F38" i="3"/>
  <c r="L37" i="3"/>
  <c r="K37" i="3"/>
  <c r="G37" i="3"/>
  <c r="F37" i="3"/>
  <c r="K36" i="3"/>
  <c r="J36" i="3"/>
  <c r="I36" i="3"/>
  <c r="H36" i="3"/>
  <c r="E36" i="3"/>
  <c r="G36" i="3" s="1"/>
  <c r="D36" i="3"/>
  <c r="F36" i="3" s="1"/>
  <c r="C36" i="3"/>
  <c r="L34" i="3"/>
  <c r="K34" i="3"/>
  <c r="G34" i="3"/>
  <c r="F34" i="3"/>
  <c r="L33" i="3"/>
  <c r="K33" i="3"/>
  <c r="G33" i="3"/>
  <c r="F33" i="3"/>
  <c r="K32" i="3"/>
  <c r="J32" i="3"/>
  <c r="L32" i="3" s="1"/>
  <c r="I32" i="3"/>
  <c r="H32" i="3"/>
  <c r="E32" i="3"/>
  <c r="D32" i="3"/>
  <c r="C32" i="3"/>
  <c r="L30" i="3"/>
  <c r="K30" i="3"/>
  <c r="G30" i="3"/>
  <c r="F30" i="3"/>
  <c r="L29" i="3"/>
  <c r="K29" i="3"/>
  <c r="G29" i="3"/>
  <c r="F29" i="3"/>
  <c r="J28" i="3"/>
  <c r="I28" i="3"/>
  <c r="K28" i="3" s="1"/>
  <c r="H28" i="3"/>
  <c r="F28" i="3"/>
  <c r="E28" i="3"/>
  <c r="G28" i="3" s="1"/>
  <c r="D28" i="3"/>
  <c r="C28" i="3"/>
  <c r="L25" i="3"/>
  <c r="K25" i="3"/>
  <c r="G25" i="3"/>
  <c r="F25" i="3"/>
  <c r="J24" i="3"/>
  <c r="L24" i="3" s="1"/>
  <c r="I24" i="3"/>
  <c r="K24" i="3" s="1"/>
  <c r="H24" i="3"/>
  <c r="G24" i="3"/>
  <c r="E24" i="3"/>
  <c r="D24" i="3"/>
  <c r="F24" i="3" s="1"/>
  <c r="C24" i="3"/>
  <c r="L21" i="3"/>
  <c r="K21" i="3"/>
  <c r="G21" i="3"/>
  <c r="F21" i="3"/>
  <c r="J20" i="3"/>
  <c r="I20" i="3"/>
  <c r="K20" i="3" s="1"/>
  <c r="H20" i="3"/>
  <c r="E20" i="3"/>
  <c r="G20" i="3" s="1"/>
  <c r="D20" i="3"/>
  <c r="C20" i="3"/>
  <c r="L18" i="3"/>
  <c r="K18" i="3"/>
  <c r="G18" i="3"/>
  <c r="F18" i="3"/>
  <c r="L17" i="3"/>
  <c r="K17" i="3"/>
  <c r="G17" i="3"/>
  <c r="F17" i="3"/>
  <c r="J16" i="3"/>
  <c r="I16" i="3"/>
  <c r="K16" i="3" s="1"/>
  <c r="H16" i="3"/>
  <c r="E16" i="3"/>
  <c r="G16" i="3" s="1"/>
  <c r="D16" i="3"/>
  <c r="C16" i="3"/>
  <c r="E50" i="1"/>
  <c r="D50" i="1"/>
  <c r="C50" i="1"/>
  <c r="E49" i="1"/>
  <c r="D49" i="1"/>
  <c r="C49" i="1"/>
  <c r="E47" i="1"/>
  <c r="D47" i="1"/>
  <c r="C47" i="1"/>
  <c r="E46" i="1"/>
  <c r="D46" i="1"/>
  <c r="C46" i="1"/>
  <c r="G44" i="1"/>
  <c r="F44" i="1"/>
  <c r="G43" i="1"/>
  <c r="F43" i="1"/>
  <c r="E40" i="1"/>
  <c r="D40" i="1"/>
  <c r="C40" i="1"/>
  <c r="E39" i="1"/>
  <c r="D39" i="1"/>
  <c r="C39" i="1"/>
  <c r="G37" i="1"/>
  <c r="F37" i="1"/>
  <c r="G36" i="1"/>
  <c r="F36" i="1"/>
  <c r="E33" i="1"/>
  <c r="D33" i="1"/>
  <c r="C33" i="1"/>
  <c r="E32" i="1"/>
  <c r="D32" i="1"/>
  <c r="C32" i="1"/>
  <c r="G30" i="1"/>
  <c r="F30" i="1"/>
  <c r="G29" i="1"/>
  <c r="F29" i="1"/>
  <c r="E26" i="1"/>
  <c r="D26" i="1"/>
  <c r="C26" i="1"/>
  <c r="E25" i="1"/>
  <c r="D25" i="1"/>
  <c r="C25" i="1"/>
  <c r="G23" i="1"/>
  <c r="F23" i="1"/>
  <c r="G22" i="1"/>
  <c r="F22" i="1"/>
  <c r="E19" i="1"/>
  <c r="D19" i="1"/>
  <c r="C19" i="1"/>
  <c r="E18" i="1"/>
  <c r="D18" i="1"/>
  <c r="C18" i="1"/>
  <c r="G16" i="1"/>
  <c r="F16" i="1"/>
  <c r="G15" i="1"/>
  <c r="F15" i="1"/>
  <c r="K54" i="2"/>
  <c r="J54" i="2"/>
  <c r="F54" i="2"/>
  <c r="E54" i="2"/>
  <c r="K53" i="2"/>
  <c r="J53" i="2"/>
  <c r="F53" i="2"/>
  <c r="E53" i="2"/>
  <c r="I52" i="2"/>
  <c r="H52" i="2"/>
  <c r="G52" i="2"/>
  <c r="D52" i="2"/>
  <c r="C52" i="2"/>
  <c r="B52" i="2"/>
  <c r="K50" i="2"/>
  <c r="J50" i="2"/>
  <c r="F50" i="2"/>
  <c r="E50" i="2"/>
  <c r="K49" i="2"/>
  <c r="J49" i="2"/>
  <c r="F49" i="2"/>
  <c r="E49" i="2"/>
  <c r="I48" i="2"/>
  <c r="K48" i="2" s="1"/>
  <c r="H48" i="2"/>
  <c r="G48" i="2"/>
  <c r="D48" i="2"/>
  <c r="C48" i="2"/>
  <c r="B48" i="2"/>
  <c r="K46" i="2"/>
  <c r="J46" i="2"/>
  <c r="F46" i="2"/>
  <c r="E46" i="2"/>
  <c r="K45" i="2"/>
  <c r="J45" i="2"/>
  <c r="F45" i="2"/>
  <c r="E45" i="2"/>
  <c r="I44" i="2"/>
  <c r="H44" i="2"/>
  <c r="G44" i="2"/>
  <c r="J44" i="2" s="1"/>
  <c r="D44" i="2"/>
  <c r="C44" i="2"/>
  <c r="B44" i="2"/>
  <c r="I42" i="2"/>
  <c r="H42" i="2"/>
  <c r="G42" i="2"/>
  <c r="D42" i="2"/>
  <c r="D40" i="2" s="1"/>
  <c r="C42" i="2"/>
  <c r="B42" i="2"/>
  <c r="I41" i="2"/>
  <c r="I40" i="2" s="1"/>
  <c r="H41" i="2"/>
  <c r="G41" i="2"/>
  <c r="G40" i="2" s="1"/>
  <c r="F41" i="2"/>
  <c r="D41" i="2"/>
  <c r="C41" i="2"/>
  <c r="B41" i="2"/>
  <c r="K38" i="2"/>
  <c r="J38" i="2"/>
  <c r="F38" i="2"/>
  <c r="E38" i="2"/>
  <c r="K37" i="2"/>
  <c r="J37" i="2"/>
  <c r="F37" i="2"/>
  <c r="E37" i="2"/>
  <c r="I36" i="2"/>
  <c r="H36" i="2"/>
  <c r="J36" i="2" s="1"/>
  <c r="G36" i="2"/>
  <c r="D36" i="2"/>
  <c r="C36" i="2"/>
  <c r="B36" i="2"/>
  <c r="E36" i="2" s="1"/>
  <c r="K34" i="2"/>
  <c r="J34" i="2"/>
  <c r="F34" i="2"/>
  <c r="E34" i="2"/>
  <c r="K33" i="2"/>
  <c r="J33" i="2"/>
  <c r="F33" i="2"/>
  <c r="E33" i="2"/>
  <c r="I32" i="2"/>
  <c r="H32" i="2"/>
  <c r="K32" i="2" s="1"/>
  <c r="G32" i="2"/>
  <c r="D32" i="2"/>
  <c r="C32" i="2"/>
  <c r="B32" i="2"/>
  <c r="I30" i="2"/>
  <c r="H30" i="2"/>
  <c r="G30" i="2"/>
  <c r="D30" i="2"/>
  <c r="C30" i="2"/>
  <c r="B30" i="2"/>
  <c r="I29" i="2"/>
  <c r="H29" i="2"/>
  <c r="G29" i="2"/>
  <c r="D29" i="2"/>
  <c r="C29" i="2"/>
  <c r="F29" i="2" s="1"/>
  <c r="B29" i="2"/>
  <c r="C28" i="2"/>
  <c r="K25" i="2"/>
  <c r="J25" i="2"/>
  <c r="F25" i="2"/>
  <c r="E25" i="2"/>
  <c r="I24" i="2"/>
  <c r="H24" i="2"/>
  <c r="G24" i="2"/>
  <c r="D24" i="2"/>
  <c r="C24" i="2"/>
  <c r="B24" i="2"/>
  <c r="K21" i="2"/>
  <c r="J21" i="2"/>
  <c r="F21" i="2"/>
  <c r="E21" i="2"/>
  <c r="I20" i="2"/>
  <c r="K20" i="2" s="1"/>
  <c r="H20" i="2"/>
  <c r="G20" i="2"/>
  <c r="D20" i="2"/>
  <c r="C20" i="2"/>
  <c r="B20" i="2"/>
  <c r="K18" i="2"/>
  <c r="J18" i="2"/>
  <c r="F18" i="2"/>
  <c r="E18" i="2"/>
  <c r="K17" i="2"/>
  <c r="J17" i="2"/>
  <c r="F17" i="2"/>
  <c r="E17" i="2"/>
  <c r="I16" i="2"/>
  <c r="H16" i="2"/>
  <c r="G16" i="2"/>
  <c r="D16" i="2"/>
  <c r="C16" i="2"/>
  <c r="B16" i="2"/>
  <c r="G50" i="1" l="1"/>
  <c r="F50" i="1"/>
  <c r="C53" i="1"/>
  <c r="D53" i="1"/>
  <c r="E52" i="1"/>
  <c r="F32" i="3"/>
  <c r="F16" i="3"/>
  <c r="F42" i="3"/>
  <c r="F20" i="3"/>
  <c r="L16" i="3"/>
  <c r="L36" i="3"/>
  <c r="E50" i="3"/>
  <c r="L42" i="3"/>
  <c r="L20" i="3"/>
  <c r="L28" i="3"/>
  <c r="G32" i="3"/>
  <c r="G41" i="3"/>
  <c r="F50" i="3"/>
  <c r="H40" i="3"/>
  <c r="E51" i="3"/>
  <c r="C40" i="3"/>
  <c r="G42" i="3"/>
  <c r="D47" i="3"/>
  <c r="E40" i="3"/>
  <c r="F47" i="3"/>
  <c r="I40" i="3"/>
  <c r="K40" i="3" s="1"/>
  <c r="D50" i="3"/>
  <c r="J40" i="3"/>
  <c r="L40" i="3" s="1"/>
  <c r="F49" i="1"/>
  <c r="C52" i="1"/>
  <c r="D52" i="1"/>
  <c r="F52" i="1" s="1"/>
  <c r="G49" i="1"/>
  <c r="E53" i="1"/>
  <c r="F48" i="2"/>
  <c r="E24" i="2"/>
  <c r="E32" i="2"/>
  <c r="K44" i="2"/>
  <c r="E52" i="2"/>
  <c r="F24" i="2"/>
  <c r="E29" i="2"/>
  <c r="J48" i="2"/>
  <c r="J41" i="2"/>
  <c r="J52" i="2"/>
  <c r="K16" i="2"/>
  <c r="K24" i="2"/>
  <c r="F36" i="2"/>
  <c r="E30" i="2"/>
  <c r="J32" i="2"/>
  <c r="F30" i="2"/>
  <c r="E44" i="2"/>
  <c r="F16" i="2"/>
  <c r="J16" i="2"/>
  <c r="F20" i="2"/>
  <c r="D57" i="2"/>
  <c r="J20" i="2"/>
  <c r="J24" i="2"/>
  <c r="F32" i="2"/>
  <c r="G57" i="2"/>
  <c r="F44" i="2"/>
  <c r="K52" i="2"/>
  <c r="G28" i="2"/>
  <c r="G56" i="2" s="1"/>
  <c r="J29" i="2"/>
  <c r="I57" i="2"/>
  <c r="K29" i="2"/>
  <c r="K41" i="2"/>
  <c r="E48" i="2"/>
  <c r="B58" i="2"/>
  <c r="C58" i="2"/>
  <c r="E16" i="2"/>
  <c r="D28" i="2"/>
  <c r="F28" i="2" s="1"/>
  <c r="G58" i="2"/>
  <c r="B65" i="2" s="1"/>
  <c r="B28" i="2"/>
  <c r="E28" i="2" s="1"/>
  <c r="J30" i="2"/>
  <c r="K36" i="2"/>
  <c r="B57" i="2"/>
  <c r="J42" i="2"/>
  <c r="E20" i="2"/>
  <c r="K30" i="2"/>
  <c r="E41" i="2"/>
  <c r="K42" i="2"/>
  <c r="E58" i="2"/>
  <c r="B68" i="2"/>
  <c r="D58" i="2"/>
  <c r="E42" i="2"/>
  <c r="C57" i="2"/>
  <c r="H28" i="2"/>
  <c r="B40" i="2"/>
  <c r="F42" i="2"/>
  <c r="F52" i="2"/>
  <c r="I28" i="2"/>
  <c r="K28" i="2" s="1"/>
  <c r="C40" i="2"/>
  <c r="C56" i="2" s="1"/>
  <c r="H58" i="2"/>
  <c r="I58" i="2"/>
  <c r="H57" i="2"/>
  <c r="K57" i="2" s="1"/>
  <c r="H40" i="2"/>
  <c r="G52" i="1" l="1"/>
  <c r="E45" i="3"/>
  <c r="E49" i="3"/>
  <c r="D45" i="3"/>
  <c r="D49" i="3"/>
  <c r="F40" i="3"/>
  <c r="F45" i="3"/>
  <c r="F49" i="3"/>
  <c r="G40" i="3"/>
  <c r="J58" i="2"/>
  <c r="B69" i="2"/>
  <c r="D68" i="2"/>
  <c r="B56" i="2"/>
  <c r="E56" i="2" s="1"/>
  <c r="B64" i="2"/>
  <c r="C65" i="2"/>
  <c r="J28" i="2"/>
  <c r="D64" i="2"/>
  <c r="F40" i="2"/>
  <c r="J57" i="2"/>
  <c r="D56" i="2"/>
  <c r="F56" i="2" s="1"/>
  <c r="B63" i="2"/>
  <c r="B67" i="2"/>
  <c r="C69" i="2"/>
  <c r="C68" i="2"/>
  <c r="E57" i="2"/>
  <c r="C64" i="2"/>
  <c r="I56" i="2"/>
  <c r="D65" i="2"/>
  <c r="F58" i="2"/>
  <c r="D69" i="2"/>
  <c r="H56" i="2"/>
  <c r="J56" i="2" s="1"/>
  <c r="J40" i="2"/>
  <c r="K40" i="2"/>
  <c r="K58" i="2"/>
  <c r="F57" i="2"/>
  <c r="E40" i="2"/>
  <c r="K56" i="2" l="1"/>
  <c r="D63" i="2"/>
  <c r="C67" i="2"/>
  <c r="C63" i="2"/>
  <c r="D67" i="2"/>
</calcChain>
</file>

<file path=xl/sharedStrings.xml><?xml version="1.0" encoding="utf-8"?>
<sst xmlns="http://schemas.openxmlformats.org/spreadsheetml/2006/main" count="190" uniqueCount="76">
  <si>
    <t>BALANCE COMMERCIALE</t>
  </si>
  <si>
    <t>GROUPES DE PRODUITS</t>
  </si>
  <si>
    <t>Var : en %</t>
  </si>
  <si>
    <t>2023/2022</t>
  </si>
  <si>
    <t>ALIMENTATION</t>
  </si>
  <si>
    <t>EXPORT</t>
  </si>
  <si>
    <t>IMPORT</t>
  </si>
  <si>
    <t>SOLDE</t>
  </si>
  <si>
    <t>TX DE COUVERTURE en %</t>
  </si>
  <si>
    <t>MAT.1ére &amp; DEMI-PRODUITS</t>
  </si>
  <si>
    <t>BIENS D'EQUIPEMENT</t>
  </si>
  <si>
    <t>BIENS DE CONSOMMATION</t>
  </si>
  <si>
    <t>ENERGIE</t>
  </si>
  <si>
    <t>TOTAL DES EXPORTATIONS</t>
  </si>
  <si>
    <t>TOTAL DES IMPORTATIONS</t>
  </si>
  <si>
    <t>DEFICIT</t>
  </si>
  <si>
    <t xml:space="preserve">   TX DE COUVERTURE en %</t>
  </si>
  <si>
    <t>Produits</t>
  </si>
  <si>
    <t>Exportations</t>
  </si>
  <si>
    <t>Importations</t>
  </si>
  <si>
    <t>Valeurs en MD</t>
  </si>
  <si>
    <t xml:space="preserve">          Variation</t>
  </si>
  <si>
    <t>23/22</t>
  </si>
  <si>
    <t>Produits Agric.et.Alimen.de base</t>
  </si>
  <si>
    <t>régime général</t>
  </si>
  <si>
    <t>régime off shore</t>
  </si>
  <si>
    <t>Produits Energétiques</t>
  </si>
  <si>
    <t>-</t>
  </si>
  <si>
    <t>Produits Miniers et Phosphatés</t>
  </si>
  <si>
    <t>Autres Produits Intermédiaires</t>
  </si>
  <si>
    <t>Produits  d'Equipement</t>
  </si>
  <si>
    <t>Autres Produits de Consommation</t>
  </si>
  <si>
    <t>Ensemble des Produits</t>
  </si>
  <si>
    <t xml:space="preserve"> </t>
  </si>
  <si>
    <t>Solde commercial</t>
  </si>
  <si>
    <t>Taux de couverture</t>
  </si>
  <si>
    <t>COMMERCE EXTERIEUR SELON LE REGIME ET LE GROUPEMENT SECTORIEL D'ACTIVITE</t>
  </si>
  <si>
    <t>Variation</t>
  </si>
  <si>
    <t>Agriculture et Ind. Agro. Alim.</t>
  </si>
  <si>
    <t>Energie et Lubrifiants</t>
  </si>
  <si>
    <t>Mines, Phosphates et Derivés</t>
  </si>
  <si>
    <t>Textiles, Habillements et cuirs</t>
  </si>
  <si>
    <t xml:space="preserve">       Textiles, Habillements </t>
  </si>
  <si>
    <t xml:space="preserve">       Cuirs et Chaussures</t>
  </si>
  <si>
    <t>Industries Mécaniques et Elect.</t>
  </si>
  <si>
    <t xml:space="preserve">       Autres Industries Mécaniques</t>
  </si>
  <si>
    <t xml:space="preserve">       Industries Electriques</t>
  </si>
  <si>
    <t>Autres Industries Manufacturières</t>
  </si>
  <si>
    <t>COMMERCE EXTERIEUR</t>
  </si>
  <si>
    <t>***</t>
  </si>
  <si>
    <t xml:space="preserve">BALANCE COMMERCIALE </t>
  </si>
  <si>
    <t>ENSEMBLE</t>
  </si>
  <si>
    <t>Valeur en MD</t>
  </si>
  <si>
    <t>Variations en %</t>
  </si>
  <si>
    <t>Solde</t>
  </si>
  <si>
    <t>Taux de Couverture</t>
  </si>
  <si>
    <t xml:space="preserve">BALANCE PAR REGIME </t>
  </si>
  <si>
    <t>REGIME GENERAL</t>
  </si>
  <si>
    <t>REGIME OFF SHORE</t>
  </si>
  <si>
    <t xml:space="preserve"> 2 mois</t>
  </si>
  <si>
    <t xml:space="preserve">Exportations </t>
  </si>
  <si>
    <t xml:space="preserve"> 2mois2022</t>
  </si>
  <si>
    <t xml:space="preserve"> 2mois2023</t>
  </si>
  <si>
    <t xml:space="preserve"> 2mois 22</t>
  </si>
  <si>
    <t xml:space="preserve"> 2mois 23</t>
  </si>
  <si>
    <t>2 mois 22</t>
  </si>
  <si>
    <t>2 mois 23</t>
  </si>
  <si>
    <t xml:space="preserve">   2 MOIS 2 0 2 4</t>
  </si>
  <si>
    <t xml:space="preserve"> 2mois2024</t>
  </si>
  <si>
    <t>2024/2023</t>
  </si>
  <si>
    <t>COMMERCE  EXTERIEUR  SELON  LE  REGIME  ET  LE  TYPE  D'UTILISATION</t>
  </si>
  <si>
    <t xml:space="preserve">  2  MOIS  2 0 2 4</t>
  </si>
  <si>
    <t xml:space="preserve"> 2mois 24</t>
  </si>
  <si>
    <t>24/23</t>
  </si>
  <si>
    <t>2 mois 2024</t>
  </si>
  <si>
    <t>2 mois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</si>
</sst>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%"/>
    <numFmt numFmtId="166" formatCode="0.000"/>
    <numFmt numFmtId="167" formatCode="0.0000"/>
    <numFmt numFmtId="168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1"/>
      <name val="MS Sans Serif"/>
      <family val="2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i/>
      <sz val="13"/>
      <name val="MS Sans Serif"/>
      <family val="2"/>
    </font>
    <font>
      <b/>
      <u/>
      <sz val="10"/>
      <name val="Times New Roman"/>
      <family val="1"/>
    </font>
    <font>
      <b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2"/>
      <name val="MS Sans Serif"/>
      <family val="2"/>
    </font>
    <font>
      <b/>
      <i/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0"/>
      <color indexed="8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13"/>
        <bgColor indexed="9"/>
      </patternFill>
    </fill>
    <fill>
      <patternFill patternType="gray125">
        <fgColor indexed="13"/>
        <bgColor indexed="9"/>
      </patternFill>
    </fill>
    <fill>
      <patternFill patternType="gray06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1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4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centerContinuous"/>
    </xf>
    <xf numFmtId="0" fontId="0" fillId="2" borderId="0" xfId="0" applyFill="1" applyAlignment="1">
      <alignment horizontal="centerContinuous"/>
    </xf>
    <xf numFmtId="0" fontId="3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5" fontId="3" fillId="2" borderId="0" xfId="1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4" fillId="2" borderId="0" xfId="0" applyNumberFormat="1" applyFont="1" applyFill="1" applyAlignment="1">
      <alignment horizontal="center"/>
    </xf>
    <xf numFmtId="165" fontId="4" fillId="2" borderId="0" xfId="1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165" fontId="4" fillId="2" borderId="2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17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164" fontId="9" fillId="0" borderId="0" xfId="0" applyNumberFormat="1" applyFont="1" applyAlignment="1">
      <alignment horizontal="center" vertical="center"/>
    </xf>
    <xf numFmtId="165" fontId="9" fillId="0" borderId="0" xfId="1" applyNumberFormat="1" applyFont="1" applyBorder="1" applyAlignment="1">
      <alignment horizontal="center" vertical="center"/>
    </xf>
    <xf numFmtId="165" fontId="9" fillId="0" borderId="10" xfId="1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5" fontId="11" fillId="0" borderId="0" xfId="1" applyNumberFormat="1" applyFont="1" applyBorder="1" applyAlignment="1">
      <alignment horizontal="center" vertical="center"/>
    </xf>
    <xf numFmtId="165" fontId="11" fillId="0" borderId="10" xfId="1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65" fontId="12" fillId="0" borderId="0" xfId="1" applyNumberFormat="1" applyFont="1" applyBorder="1" applyAlignment="1">
      <alignment horizontal="center" vertical="center"/>
    </xf>
    <xf numFmtId="164" fontId="9" fillId="0" borderId="0" xfId="0" applyNumberFormat="1" applyFont="1" applyAlignment="1">
      <alignment horizontal="center"/>
    </xf>
    <xf numFmtId="0" fontId="8" fillId="0" borderId="12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/>
    </xf>
    <xf numFmtId="164" fontId="12" fillId="0" borderId="10" xfId="0" applyNumberFormat="1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5" fontId="9" fillId="0" borderId="10" xfId="0" applyNumberFormat="1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165" fontId="9" fillId="0" borderId="1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4" fillId="0" borderId="3" xfId="0" applyFont="1" applyBorder="1" applyAlignment="1">
      <alignment horizontal="center" vertical="center"/>
    </xf>
    <xf numFmtId="0" fontId="3" fillId="0" borderId="7" xfId="0" applyFont="1" applyBorder="1"/>
    <xf numFmtId="0" fontId="0" fillId="0" borderId="11" xfId="0" applyBorder="1"/>
    <xf numFmtId="0" fontId="10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165" fontId="9" fillId="0" borderId="0" xfId="1" applyNumberFormat="1" applyFont="1" applyBorder="1" applyAlignment="1">
      <alignment horizontal="center"/>
    </xf>
    <xf numFmtId="165" fontId="9" fillId="0" borderId="10" xfId="1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5" fontId="11" fillId="0" borderId="0" xfId="1" applyNumberFormat="1" applyFont="1" applyBorder="1" applyAlignment="1">
      <alignment horizontal="center"/>
    </xf>
    <xf numFmtId="165" fontId="11" fillId="0" borderId="10" xfId="1" applyNumberFormat="1" applyFont="1" applyBorder="1" applyAlignment="1">
      <alignment horizontal="center"/>
    </xf>
    <xf numFmtId="0" fontId="8" fillId="0" borderId="11" xfId="0" applyFont="1" applyBorder="1"/>
    <xf numFmtId="0" fontId="8" fillId="0" borderId="2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17" fontId="10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0" borderId="16" xfId="0" applyFont="1" applyBorder="1" applyAlignment="1">
      <alignment vertical="center"/>
    </xf>
    <xf numFmtId="0" fontId="13" fillId="0" borderId="0" xfId="0" applyFont="1"/>
    <xf numFmtId="0" fontId="7" fillId="5" borderId="0" xfId="0" applyFont="1" applyFill="1" applyAlignment="1">
      <alignment horizontal="centerContinuous" vertical="center"/>
    </xf>
    <xf numFmtId="0" fontId="3" fillId="5" borderId="0" xfId="0" applyFont="1" applyFill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4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5" borderId="17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8" xfId="0" applyFont="1" applyBorder="1"/>
    <xf numFmtId="0" fontId="10" fillId="0" borderId="18" xfId="0" applyFont="1" applyBorder="1" applyAlignment="1">
      <alignment horizontal="centerContinuous"/>
    </xf>
    <xf numFmtId="0" fontId="3" fillId="0" borderId="18" xfId="0" applyFont="1" applyBorder="1" applyAlignment="1">
      <alignment horizontal="centerContinuous"/>
    </xf>
    <xf numFmtId="17" fontId="10" fillId="0" borderId="19" xfId="0" applyNumberFormat="1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164" fontId="3" fillId="0" borderId="0" xfId="0" applyNumberFormat="1" applyFont="1"/>
    <xf numFmtId="165" fontId="4" fillId="6" borderId="0" xfId="1" applyNumberFormat="1" applyFon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3" fillId="6" borderId="0" xfId="0" applyFont="1" applyFill="1"/>
    <xf numFmtId="9" fontId="3" fillId="0" borderId="0" xfId="0" applyNumberFormat="1" applyFont="1"/>
    <xf numFmtId="0" fontId="4" fillId="0" borderId="0" xfId="0" applyFont="1"/>
    <xf numFmtId="0" fontId="4" fillId="7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0" borderId="2" xfId="0" applyBorder="1"/>
    <xf numFmtId="0" fontId="15" fillId="0" borderId="0" xfId="0" applyFont="1"/>
    <xf numFmtId="165" fontId="3" fillId="2" borderId="2" xfId="1" applyNumberFormat="1" applyFont="1" applyFill="1" applyBorder="1" applyAlignment="1">
      <alignment horizontal="center"/>
    </xf>
    <xf numFmtId="17" fontId="10" fillId="0" borderId="1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0" fillId="0" borderId="10" xfId="0" applyBorder="1"/>
    <xf numFmtId="168" fontId="16" fillId="0" borderId="0" xfId="0" applyNumberFormat="1" applyFont="1" applyAlignment="1">
      <alignment horizontal="center" vertical="center"/>
    </xf>
    <xf numFmtId="165" fontId="8" fillId="0" borderId="10" xfId="1" applyNumberFormat="1" applyFont="1" applyBorder="1" applyAlignment="1">
      <alignment horizontal="center"/>
    </xf>
    <xf numFmtId="0" fontId="0" fillId="0" borderId="12" xfId="0" applyBorder="1"/>
    <xf numFmtId="164" fontId="12" fillId="0" borderId="8" xfId="0" applyNumberFormat="1" applyFont="1" applyBorder="1" applyAlignment="1">
      <alignment horizontal="center" vertical="center"/>
    </xf>
    <xf numFmtId="166" fontId="0" fillId="0" borderId="0" xfId="0" applyNumberFormat="1"/>
    <xf numFmtId="0" fontId="8" fillId="0" borderId="7" xfId="0" applyFont="1" applyBorder="1"/>
    <xf numFmtId="0" fontId="8" fillId="0" borderId="13" xfId="0" applyFont="1" applyBorder="1"/>
    <xf numFmtId="0" fontId="9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Continuous" vertical="center"/>
    </xf>
    <xf numFmtId="0" fontId="9" fillId="0" borderId="8" xfId="0" applyFont="1" applyBorder="1" applyAlignment="1">
      <alignment horizontal="left" vertical="center"/>
    </xf>
    <xf numFmtId="0" fontId="8" fillId="0" borderId="1" xfId="0" applyFont="1" applyBorder="1"/>
    <xf numFmtId="0" fontId="8" fillId="0" borderId="9" xfId="0" applyFont="1" applyBorder="1"/>
    <xf numFmtId="0" fontId="9" fillId="0" borderId="9" xfId="0" applyFont="1" applyBorder="1" applyAlignment="1">
      <alignment horizontal="center"/>
    </xf>
    <xf numFmtId="17" fontId="10" fillId="0" borderId="5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0" fillId="0" borderId="6" xfId="0" applyBorder="1"/>
    <xf numFmtId="164" fontId="17" fillId="0" borderId="0" xfId="0" applyNumberFormat="1" applyFont="1" applyAlignment="1">
      <alignment horizontal="center"/>
    </xf>
    <xf numFmtId="164" fontId="12" fillId="0" borderId="2" xfId="0" applyNumberFormat="1" applyFont="1" applyBorder="1" applyAlignment="1">
      <alignment horizontal="center" vertical="center"/>
    </xf>
    <xf numFmtId="165" fontId="9" fillId="0" borderId="2" xfId="1" applyNumberFormat="1" applyFont="1" applyBorder="1" applyAlignment="1">
      <alignment horizontal="center" vertical="center"/>
    </xf>
    <xf numFmtId="165" fontId="9" fillId="0" borderId="12" xfId="1" applyNumberFormat="1" applyFont="1" applyBorder="1" applyAlignment="1">
      <alignment horizontal="center" vertical="center"/>
    </xf>
    <xf numFmtId="167" fontId="0" fillId="0" borderId="0" xfId="0" applyNumberFormat="1"/>
    <xf numFmtId="0" fontId="18" fillId="0" borderId="13" xfId="0" applyFont="1" applyBorder="1"/>
    <xf numFmtId="17" fontId="4" fillId="0" borderId="2" xfId="0" applyNumberFormat="1" applyFont="1" applyBorder="1" applyAlignment="1">
      <alignment horizontal="center"/>
    </xf>
    <xf numFmtId="0" fontId="18" fillId="0" borderId="14" xfId="0" applyFont="1" applyBorder="1"/>
    <xf numFmtId="0" fontId="0" fillId="0" borderId="1" xfId="0" applyBorder="1"/>
    <xf numFmtId="0" fontId="0" fillId="0" borderId="15" xfId="0" applyBorder="1"/>
    <xf numFmtId="0" fontId="3" fillId="0" borderId="2" xfId="0" applyFont="1" applyBorder="1"/>
    <xf numFmtId="164" fontId="12" fillId="0" borderId="5" xfId="0" applyNumberFormat="1" applyFont="1" applyBorder="1" applyAlignment="1">
      <alignment horizontal="center" vertical="center"/>
    </xf>
    <xf numFmtId="165" fontId="9" fillId="0" borderId="5" xfId="1" applyNumberFormat="1" applyFont="1" applyBorder="1" applyAlignment="1">
      <alignment horizontal="center" vertical="center"/>
    </xf>
    <xf numFmtId="164" fontId="0" fillId="0" borderId="0" xfId="0" applyNumberFormat="1"/>
    <xf numFmtId="2" fontId="0" fillId="0" borderId="0" xfId="0" applyNumberFormat="1"/>
    <xf numFmtId="0" fontId="19" fillId="0" borderId="0" xfId="0" applyFont="1" applyAlignment="1">
      <alignment horizontal="center" readingOrder="1"/>
    </xf>
    <xf numFmtId="0" fontId="20" fillId="0" borderId="0" xfId="0" applyFont="1" applyAlignment="1">
      <alignment horizontal="center" readingOrder="1"/>
    </xf>
    <xf numFmtId="0" fontId="3" fillId="2" borderId="0" xfId="0" applyFont="1" applyFill="1" applyAlignment="1">
      <alignment horizontal="centerContinuous"/>
    </xf>
    <xf numFmtId="168" fontId="21" fillId="8" borderId="0" xfId="0" applyNumberFormat="1" applyFont="1" applyFill="1" applyAlignment="1">
      <alignment horizontal="center"/>
    </xf>
    <xf numFmtId="0" fontId="6" fillId="0" borderId="0" xfId="0" applyFont="1"/>
    <xf numFmtId="17" fontId="9" fillId="0" borderId="3" xfId="0" applyNumberFormat="1" applyFont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7" fillId="5" borderId="0" xfId="0" applyFont="1" applyFill="1" applyAlignment="1">
      <alignment horizontal="center" vertical="center"/>
    </xf>
    <xf numFmtId="17" fontId="7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89534</xdr:colOff>
      <xdr:row>1</xdr:row>
      <xdr:rowOff>19050</xdr:rowOff>
    </xdr:from>
    <xdr:to>
      <xdr:col>3</xdr:col>
      <xdr:colOff>352425</xdr:colOff>
      <xdr:row>6</xdr:row>
      <xdr:rowOff>95250</xdr:rowOff>
    </xdr:to>
    <xdr:sp macro="" textlink="">
      <xdr:nvSpPr>
        <xdr:cNvPr id="3" name="Texte 1">
          <a:extLst>
            <a:ext uri="{FF2B5EF4-FFF2-40B4-BE49-F238E27FC236}">
              <a16:creationId xmlns:a16="http://schemas.microsoft.com/office/drawing/2014/main" id="{423FDF46-478F-40A3-9F56-06E4E805DA26}"/>
            </a:ext>
          </a:extLst>
        </xdr:cNvPr>
        <xdr:cNvSpPr>
          <a:spLocks noChangeArrowheads="1"/>
        </xdr:cNvSpPr>
      </xdr:nvSpPr>
      <xdr:spPr bwMode="auto">
        <a:xfrm>
          <a:off x="384809" y="209550"/>
          <a:ext cx="2748916" cy="10287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0" rIns="27432" bIns="22860" anchor="b" upright="1"/>
        <a:lstStyle/>
        <a:p>
          <a:pPr algn="ctr" rtl="0">
            <a:defRPr sz="1000"/>
          </a:pPr>
          <a:r>
            <a:rPr lang="fr-FR" sz="900" b="1" i="1" strike="noStrike">
              <a:solidFill>
                <a:srgbClr val="000000"/>
              </a:solidFill>
              <a:latin typeface="Times New Roman"/>
              <a:cs typeface="Times New Roman"/>
            </a:rPr>
            <a:t>REPUBLIQUE TUNISIENNE</a:t>
          </a:r>
        </a:p>
        <a:p>
          <a:pPr algn="ctr" rtl="0">
            <a:defRPr sz="1000"/>
          </a:pPr>
          <a:endParaRPr lang="fr-FR" sz="900" b="1" i="1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 eaLnBrk="1" fontAlgn="auto" latinLnBrk="0" hangingPunct="1"/>
          <a:r>
            <a:rPr lang="fr-FR" sz="9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MINISTERE  DE  L'ECONOMIE  ET </a:t>
          </a:r>
        </a:p>
        <a:p>
          <a:pPr algn="ctr" rtl="0" eaLnBrk="1" fontAlgn="auto" latinLnBrk="0" hangingPunct="1"/>
          <a:r>
            <a:rPr lang="fr-FR" sz="9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 LA PLANNIFICATION</a:t>
          </a:r>
        </a:p>
        <a:p>
          <a:pPr algn="ctr" rtl="0">
            <a:defRPr sz="1000"/>
          </a:pPr>
          <a:r>
            <a:rPr lang="fr-FR" sz="900" b="1" i="1" strike="noStrike">
              <a:solidFill>
                <a:srgbClr val="000000"/>
              </a:solidFill>
              <a:latin typeface="Times New Roman"/>
              <a:cs typeface="Times New Roman"/>
            </a:rPr>
            <a:t>**** </a:t>
          </a:r>
        </a:p>
        <a:p>
          <a:pPr algn="ctr" rtl="0">
            <a:defRPr sz="1000"/>
          </a:pPr>
          <a:r>
            <a:rPr lang="fr-FR" sz="900" b="1" i="1" strike="noStrike">
              <a:solidFill>
                <a:srgbClr val="000000"/>
              </a:solidFill>
              <a:latin typeface="Times New Roman"/>
              <a:cs typeface="Times New Roman"/>
            </a:rPr>
            <a:t>INSTITUT NATIONAL DE LA STATISTIQUE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</xdr:row>
      <xdr:rowOff>45721</xdr:rowOff>
    </xdr:from>
    <xdr:to>
      <xdr:col>2</xdr:col>
      <xdr:colOff>180975</xdr:colOff>
      <xdr:row>6</xdr:row>
      <xdr:rowOff>66675</xdr:rowOff>
    </xdr:to>
    <xdr:sp macro="" textlink="">
      <xdr:nvSpPr>
        <xdr:cNvPr id="3" name="Texte 2">
          <a:extLst>
            <a:ext uri="{FF2B5EF4-FFF2-40B4-BE49-F238E27FC236}">
              <a16:creationId xmlns:a16="http://schemas.microsoft.com/office/drawing/2014/main" id="{C101B1F3-5C36-4721-AB07-580236010E21}"/>
            </a:ext>
          </a:extLst>
        </xdr:cNvPr>
        <xdr:cNvSpPr>
          <a:spLocks noChangeArrowheads="1"/>
        </xdr:cNvSpPr>
      </xdr:nvSpPr>
      <xdr:spPr bwMode="auto">
        <a:xfrm>
          <a:off x="409575" y="236221"/>
          <a:ext cx="2486025" cy="97345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0" anchor="t" upright="1"/>
        <a:lstStyle/>
        <a:p>
          <a:pPr algn="ctr" rtl="0"/>
          <a:r>
            <a:rPr lang="fr-FR" sz="800" b="1" i="1">
              <a:latin typeface="Times New Roman" pitchFamily="18" charset="0"/>
              <a:ea typeface="+mn-ea"/>
              <a:cs typeface="Times New Roman" pitchFamily="18" charset="0"/>
            </a:rPr>
            <a:t>REPUBLIQUE TUNISIENNE</a:t>
          </a:r>
          <a:endParaRPr lang="fr-FR" sz="800">
            <a:latin typeface="Times New Roman" pitchFamily="18" charset="0"/>
            <a:cs typeface="Times New Roman" pitchFamily="18" charset="0"/>
          </a:endParaRPr>
        </a:p>
        <a:p>
          <a:pPr algn="ctr" rtl="0"/>
          <a:endParaRPr lang="fr-FR" sz="800" b="1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0" eaLnBrk="1" fontAlgn="auto" latinLnBrk="0" hangingPunct="1"/>
          <a:r>
            <a:rPr lang="fr-FR" sz="800" b="1" i="0">
              <a:latin typeface="Times New Roman" pitchFamily="18" charset="0"/>
              <a:ea typeface="+mn-ea"/>
              <a:cs typeface="Times New Roman" pitchFamily="18" charset="0"/>
            </a:rPr>
            <a:t>MINISTERE  DE  L'ECONOMIE  ET </a:t>
          </a:r>
        </a:p>
        <a:p>
          <a:pPr algn="ctr" rtl="0" eaLnBrk="1" fontAlgn="auto" latinLnBrk="0" hangingPunct="1"/>
          <a:r>
            <a:rPr lang="fr-FR" sz="800" b="1" i="0">
              <a:latin typeface="Times New Roman" pitchFamily="18" charset="0"/>
              <a:ea typeface="+mn-ea"/>
              <a:cs typeface="Times New Roman" pitchFamily="18" charset="0"/>
            </a:rPr>
            <a:t>DE LA PLANNIFICATION</a:t>
          </a:r>
        </a:p>
        <a:p>
          <a:pPr algn="ctr" rtl="0"/>
          <a:endParaRPr lang="fr-FR" sz="800" b="1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0"/>
          <a:r>
            <a:rPr lang="fr-FR" sz="800" b="1" i="0">
              <a:latin typeface="Times New Roman" pitchFamily="18" charset="0"/>
              <a:ea typeface="+mn-ea"/>
              <a:cs typeface="Times New Roman" pitchFamily="18" charset="0"/>
            </a:rPr>
            <a:t>INSTITUT NATIONAL DE lA STATISTIQUE</a:t>
          </a:r>
          <a:endParaRPr lang="fr-FR" sz="800">
            <a:latin typeface="Times New Roman" pitchFamily="18" charset="0"/>
            <a:cs typeface="Times New Roman" pitchFamily="18" charset="0"/>
          </a:endParaRPr>
        </a:p>
        <a:p>
          <a:pPr algn="ctr" rtl="0">
            <a:defRPr sz="1000"/>
          </a:pPr>
          <a:endParaRPr lang="fr-FR" sz="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0</xdr:row>
      <xdr:rowOff>180975</xdr:rowOff>
    </xdr:from>
    <xdr:to>
      <xdr:col>0</xdr:col>
      <xdr:colOff>2771775</xdr:colOff>
      <xdr:row>5</xdr:row>
      <xdr:rowOff>142875</xdr:rowOff>
    </xdr:to>
    <xdr:sp macro="" textlink="">
      <xdr:nvSpPr>
        <xdr:cNvPr id="2" name="Texte 1">
          <a:extLst>
            <a:ext uri="{FF2B5EF4-FFF2-40B4-BE49-F238E27FC236}">
              <a16:creationId xmlns:a16="http://schemas.microsoft.com/office/drawing/2014/main" id="{0B550516-D635-4904-951A-D6AA33D472D7}"/>
            </a:ext>
          </a:extLst>
        </xdr:cNvPr>
        <xdr:cNvSpPr txBox="1">
          <a:spLocks noChangeArrowheads="1"/>
        </xdr:cNvSpPr>
      </xdr:nvSpPr>
      <xdr:spPr bwMode="auto">
        <a:xfrm>
          <a:off x="142874" y="180975"/>
          <a:ext cx="2628901" cy="914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REPUBLIQUE TUNISIENNE</a:t>
          </a:r>
        </a:p>
        <a:p>
          <a:pPr algn="ctr" rtl="0">
            <a:defRPr sz="1000"/>
          </a:pPr>
          <a:endParaRPr lang="fr-FR" sz="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 eaLnBrk="1" fontAlgn="auto" latinLnBrk="0" hangingPunct="1"/>
          <a:r>
            <a:rPr lang="fr-FR" sz="8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MINISTERE  DE  L'ECONOMIE  ET </a:t>
          </a:r>
        </a:p>
        <a:p>
          <a:pPr algn="ctr" rtl="0" eaLnBrk="1" fontAlgn="auto" latinLnBrk="0" hangingPunct="1"/>
          <a:r>
            <a:rPr lang="fr-FR" sz="8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  LA  PLANNIFICATION</a:t>
          </a:r>
        </a:p>
        <a:p>
          <a:pPr algn="ctr" rtl="0" eaLnBrk="1" fontAlgn="auto" latinLnBrk="0" hangingPunct="1"/>
          <a:endParaRPr lang="fr-FR" sz="800" b="1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ctr" rtl="0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INSTITUT NATIONAL DE LA STATISTIQUE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135256</xdr:colOff>
      <xdr:row>0</xdr:row>
      <xdr:rowOff>177165</xdr:rowOff>
    </xdr:from>
    <xdr:to>
      <xdr:col>2</xdr:col>
      <xdr:colOff>361951</xdr:colOff>
      <xdr:row>6</xdr:row>
      <xdr:rowOff>19050</xdr:rowOff>
    </xdr:to>
    <xdr:sp macro="" textlink="">
      <xdr:nvSpPr>
        <xdr:cNvPr id="3" name="Texte 2">
          <a:extLst>
            <a:ext uri="{FF2B5EF4-FFF2-40B4-BE49-F238E27FC236}">
              <a16:creationId xmlns:a16="http://schemas.microsoft.com/office/drawing/2014/main" id="{2ED3ADDF-DDF1-4879-AE71-C6574E3C1931}"/>
            </a:ext>
          </a:extLst>
        </xdr:cNvPr>
        <xdr:cNvSpPr>
          <a:spLocks noChangeArrowheads="1"/>
        </xdr:cNvSpPr>
      </xdr:nvSpPr>
      <xdr:spPr bwMode="auto">
        <a:xfrm>
          <a:off x="344806" y="177165"/>
          <a:ext cx="2350770" cy="98488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0" anchor="t" upright="1"/>
        <a:lstStyle/>
        <a:p>
          <a:pPr algn="ctr" rtl="0"/>
          <a:r>
            <a:rPr lang="fr-FR" sz="800" b="1" i="1">
              <a:latin typeface="Times New Roman" pitchFamily="18" charset="0"/>
              <a:ea typeface="+mn-ea"/>
              <a:cs typeface="Times New Roman" pitchFamily="18" charset="0"/>
            </a:rPr>
            <a:t>REPUBLIQUE TUNISIENNE</a:t>
          </a:r>
          <a:endParaRPr lang="fr-FR" sz="800">
            <a:latin typeface="Times New Roman" pitchFamily="18" charset="0"/>
            <a:cs typeface="Times New Roman" pitchFamily="18" charset="0"/>
          </a:endParaRPr>
        </a:p>
        <a:p>
          <a:pPr algn="ctr" rtl="0"/>
          <a:endParaRPr lang="fr-FR" sz="800" b="1" i="0">
            <a:latin typeface="Times New Roman" pitchFamily="18" charset="0"/>
            <a:ea typeface="+mn-ea"/>
            <a:cs typeface="Times New Roman" pitchFamily="18" charset="0"/>
          </a:endParaRPr>
        </a:p>
        <a:p>
          <a:pPr marL="0" indent="0" algn="ctr" rtl="0" eaLnBrk="1" fontAlgn="auto" latinLnBrk="0" hangingPunct="1"/>
          <a:r>
            <a:rPr lang="fr-FR" sz="800" b="1" i="0">
              <a:latin typeface="Times New Roman" pitchFamily="18" charset="0"/>
              <a:ea typeface="+mn-ea"/>
              <a:cs typeface="Times New Roman" pitchFamily="18" charset="0"/>
            </a:rPr>
            <a:t>MINISTERE  DE  L'ECONOMIE  ET </a:t>
          </a:r>
        </a:p>
        <a:p>
          <a:pPr marL="0" indent="0" algn="ctr" rtl="0" eaLnBrk="1" fontAlgn="auto" latinLnBrk="0" hangingPunct="1"/>
          <a:r>
            <a:rPr lang="fr-FR" sz="800" b="1" i="0">
              <a:latin typeface="Times New Roman" pitchFamily="18" charset="0"/>
              <a:ea typeface="+mn-ea"/>
              <a:cs typeface="Times New Roman" pitchFamily="18" charset="0"/>
            </a:rPr>
            <a:t>DE LA PLANNIFICATION</a:t>
          </a:r>
        </a:p>
        <a:p>
          <a:pPr algn="ctr" rtl="0"/>
          <a:endParaRPr lang="fr-FR" sz="800" b="1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0"/>
          <a:r>
            <a:rPr lang="fr-FR" sz="800" b="1" i="0">
              <a:latin typeface="Times New Roman" pitchFamily="18" charset="0"/>
              <a:ea typeface="+mn-ea"/>
              <a:cs typeface="Times New Roman" pitchFamily="18" charset="0"/>
            </a:rPr>
            <a:t>INSTITUT NATIONAL DE lA STATISTIQUE</a:t>
          </a:r>
          <a:endParaRPr lang="fr-FR" sz="800">
            <a:latin typeface="Times New Roman" pitchFamily="18" charset="0"/>
            <a:cs typeface="Times New Roman" pitchFamily="18" charset="0"/>
          </a:endParaRPr>
        </a:p>
        <a:p>
          <a:pPr algn="ctr" rtl="0">
            <a:defRPr sz="1000"/>
          </a:pPr>
          <a:endParaRPr lang="fr-FR" sz="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3F891-BB77-4125-8621-B2986A6FC01D}">
  <dimension ref="B8:G51"/>
  <sheetViews>
    <sheetView workbookViewId="0">
      <selection activeCell="K18" sqref="K18"/>
    </sheetView>
  </sheetViews>
  <sheetFormatPr baseColWidth="10" defaultRowHeight="15" x14ac:dyDescent="0.25"/>
  <cols>
    <col min="1" max="1" width="4.42578125" customWidth="1"/>
    <col min="2" max="2" width="24.42578125" customWidth="1"/>
    <col min="3" max="7" width="12.85546875" customWidth="1"/>
  </cols>
  <sheetData>
    <row r="8" spans="2:7" ht="15.75" x14ac:dyDescent="0.25">
      <c r="F8" s="64"/>
    </row>
    <row r="9" spans="2:7" ht="15.75" x14ac:dyDescent="0.25">
      <c r="B9" s="65" t="s">
        <v>48</v>
      </c>
      <c r="C9" s="65"/>
      <c r="D9" s="65"/>
      <c r="E9" s="66"/>
      <c r="F9" s="66"/>
      <c r="G9" s="66"/>
    </row>
    <row r="10" spans="2:7" ht="18.75" x14ac:dyDescent="0.3">
      <c r="B10" s="67" t="s">
        <v>49</v>
      </c>
      <c r="C10" s="68"/>
      <c r="D10" s="69"/>
      <c r="E10" s="16"/>
      <c r="F10" s="70"/>
      <c r="G10" s="16"/>
    </row>
    <row r="11" spans="2:7" ht="16.5" thickBot="1" x14ac:dyDescent="0.3">
      <c r="B11" s="67"/>
      <c r="C11" s="67"/>
      <c r="D11" s="67"/>
      <c r="E11" s="16"/>
      <c r="F11" s="64"/>
      <c r="G11" s="16"/>
    </row>
    <row r="12" spans="2:7" ht="16.5" thickBot="1" x14ac:dyDescent="0.3">
      <c r="B12" s="137" t="s">
        <v>74</v>
      </c>
      <c r="C12" s="138"/>
      <c r="D12" s="138"/>
      <c r="E12" s="138"/>
      <c r="F12" s="138"/>
      <c r="G12" s="139"/>
    </row>
    <row r="13" spans="2:7" ht="15.75" x14ac:dyDescent="0.25">
      <c r="B13" s="71"/>
      <c r="C13" s="71"/>
      <c r="D13" s="71"/>
      <c r="E13" s="72"/>
      <c r="F13" s="64"/>
      <c r="G13" s="72"/>
    </row>
    <row r="14" spans="2:7" x14ac:dyDescent="0.25">
      <c r="B14" s="73" t="s">
        <v>50</v>
      </c>
      <c r="C14" s="74"/>
      <c r="D14" s="74"/>
      <c r="E14" s="16"/>
      <c r="F14" s="16"/>
      <c r="G14" s="16"/>
    </row>
    <row r="15" spans="2:7" x14ac:dyDescent="0.25">
      <c r="B15" s="17"/>
      <c r="C15" s="17"/>
      <c r="D15" s="17"/>
      <c r="E15" s="17"/>
      <c r="F15" s="17"/>
      <c r="G15" s="17"/>
    </row>
    <row r="16" spans="2:7" x14ac:dyDescent="0.25">
      <c r="B16" s="75" t="s">
        <v>51</v>
      </c>
      <c r="C16" s="17"/>
      <c r="D16" s="17"/>
      <c r="E16" s="17"/>
      <c r="F16" s="17"/>
      <c r="G16" s="17"/>
    </row>
    <row r="17" spans="2:7" ht="15.75" thickBot="1" x14ac:dyDescent="0.3">
      <c r="B17" s="76"/>
      <c r="C17" s="17"/>
      <c r="D17" s="17"/>
      <c r="E17" s="17"/>
      <c r="F17" s="17"/>
      <c r="G17" s="17"/>
    </row>
    <row r="18" spans="2:7" ht="16.5" thickTop="1" thickBot="1" x14ac:dyDescent="0.3">
      <c r="B18" s="77"/>
      <c r="C18" s="78" t="s">
        <v>52</v>
      </c>
      <c r="D18" s="78"/>
      <c r="E18" s="79"/>
      <c r="F18" s="78" t="s">
        <v>53</v>
      </c>
      <c r="G18" s="78"/>
    </row>
    <row r="19" spans="2:7" ht="15.75" thickTop="1" x14ac:dyDescent="0.25">
      <c r="B19" s="17"/>
      <c r="C19" s="80" t="s">
        <v>65</v>
      </c>
      <c r="D19" s="80" t="s">
        <v>66</v>
      </c>
      <c r="E19" s="80" t="s">
        <v>75</v>
      </c>
      <c r="F19" s="81" t="s">
        <v>3</v>
      </c>
      <c r="G19" s="81" t="s">
        <v>69</v>
      </c>
    </row>
    <row r="20" spans="2:7" x14ac:dyDescent="0.25">
      <c r="B20" s="76" t="s">
        <v>18</v>
      </c>
      <c r="C20" s="82">
        <f t="shared" ref="C20:E21" si="0">C36+C44</f>
        <v>8999.1981417909992</v>
      </c>
      <c r="D20" s="82">
        <f t="shared" si="0"/>
        <v>10044.335855029</v>
      </c>
      <c r="E20" s="82">
        <f t="shared" si="0"/>
        <v>10637.573232807999</v>
      </c>
      <c r="F20" s="83">
        <f>(D20-C20)/C20</f>
        <v>0.11613675982802613</v>
      </c>
      <c r="G20" s="83">
        <f>(E20-D20)/D20</f>
        <v>5.9061881874646567E-2</v>
      </c>
    </row>
    <row r="21" spans="2:7" x14ac:dyDescent="0.25">
      <c r="B21" s="76" t="s">
        <v>19</v>
      </c>
      <c r="C21" s="82">
        <f>C37+C45</f>
        <v>11553.198967323</v>
      </c>
      <c r="D21" s="82">
        <f t="shared" si="0"/>
        <v>12402.896799620001</v>
      </c>
      <c r="E21" s="82">
        <f t="shared" si="0"/>
        <v>12421.677484034</v>
      </c>
      <c r="F21" s="83">
        <f>(D21-C21)/C21</f>
        <v>7.3546541931830411E-2</v>
      </c>
      <c r="G21" s="83">
        <f>(E21-D21)/D21</f>
        <v>1.5142175829903667E-3</v>
      </c>
    </row>
    <row r="22" spans="2:7" x14ac:dyDescent="0.25">
      <c r="B22" s="76"/>
      <c r="C22" s="17"/>
      <c r="D22" s="17"/>
      <c r="E22" s="17"/>
      <c r="F22" s="17"/>
      <c r="G22" s="17"/>
    </row>
    <row r="23" spans="2:7" x14ac:dyDescent="0.25">
      <c r="B23" s="76" t="s">
        <v>54</v>
      </c>
      <c r="C23" s="82">
        <f>C20-C21</f>
        <v>-2554.0008255320008</v>
      </c>
      <c r="D23" s="82">
        <f>D20-D21</f>
        <v>-2358.5609445910013</v>
      </c>
      <c r="E23" s="82">
        <f>E20-E21</f>
        <v>-1784.104251226001</v>
      </c>
      <c r="F23" s="84"/>
      <c r="G23" s="84"/>
    </row>
    <row r="24" spans="2:7" x14ac:dyDescent="0.25">
      <c r="B24" s="76" t="s">
        <v>55</v>
      </c>
      <c r="C24" s="85">
        <f>C20/C21</f>
        <v>0.77893561491014551</v>
      </c>
      <c r="D24" s="85">
        <f>D20/D21</f>
        <v>0.80983789652565175</v>
      </c>
      <c r="E24" s="85">
        <f>E20/E21</f>
        <v>0.85637171360155095</v>
      </c>
      <c r="F24" s="84"/>
      <c r="G24" s="84"/>
    </row>
    <row r="25" spans="2:7" x14ac:dyDescent="0.25">
      <c r="B25" s="76"/>
      <c r="C25" s="17"/>
      <c r="D25" s="17"/>
      <c r="E25" s="17"/>
      <c r="F25" s="17"/>
      <c r="G25" s="17"/>
    </row>
    <row r="26" spans="2:7" x14ac:dyDescent="0.25">
      <c r="B26" s="86"/>
      <c r="C26" s="87"/>
      <c r="D26" s="87"/>
      <c r="E26" s="87"/>
      <c r="F26" s="87"/>
      <c r="G26" s="87"/>
    </row>
    <row r="27" spans="2:7" x14ac:dyDescent="0.25">
      <c r="B27" s="86"/>
      <c r="C27" s="87"/>
      <c r="D27" s="87"/>
      <c r="E27" s="87"/>
      <c r="F27" s="87"/>
      <c r="G27" s="87"/>
    </row>
    <row r="28" spans="2:7" x14ac:dyDescent="0.25">
      <c r="B28" s="76"/>
      <c r="C28" s="17"/>
      <c r="D28" s="17"/>
      <c r="E28" s="17"/>
      <c r="F28" s="17"/>
      <c r="G28" s="17"/>
    </row>
    <row r="29" spans="2:7" x14ac:dyDescent="0.25">
      <c r="B29" s="73" t="s">
        <v>56</v>
      </c>
      <c r="C29" s="16"/>
      <c r="D29" s="16"/>
      <c r="E29" s="16"/>
      <c r="F29" s="16"/>
      <c r="G29" s="16"/>
    </row>
    <row r="30" spans="2:7" ht="15.75" thickBot="1" x14ac:dyDescent="0.3">
      <c r="B30" s="76"/>
      <c r="C30" s="17"/>
      <c r="D30" s="17"/>
      <c r="E30" s="17"/>
      <c r="F30" s="17"/>
      <c r="G30" s="17"/>
    </row>
    <row r="31" spans="2:7" ht="16.5" thickTop="1" thickBot="1" x14ac:dyDescent="0.3">
      <c r="B31" s="77"/>
      <c r="C31" s="78" t="s">
        <v>52</v>
      </c>
      <c r="D31" s="78"/>
      <c r="E31" s="78"/>
      <c r="F31" s="78" t="s">
        <v>53</v>
      </c>
      <c r="G31" s="78"/>
    </row>
    <row r="32" spans="2:7" ht="15.75" thickTop="1" x14ac:dyDescent="0.25">
      <c r="B32" s="17"/>
      <c r="C32" s="80" t="s">
        <v>65</v>
      </c>
      <c r="D32" s="80" t="s">
        <v>66</v>
      </c>
      <c r="E32" s="80" t="s">
        <v>75</v>
      </c>
      <c r="F32" s="81" t="s">
        <v>3</v>
      </c>
      <c r="G32" s="81" t="s">
        <v>69</v>
      </c>
    </row>
    <row r="33" spans="2:7" x14ac:dyDescent="0.25">
      <c r="B33" s="17"/>
      <c r="D33" s="17"/>
      <c r="E33" s="17"/>
      <c r="F33" s="17"/>
      <c r="G33" s="17"/>
    </row>
    <row r="34" spans="2:7" x14ac:dyDescent="0.25">
      <c r="B34" s="75" t="s">
        <v>57</v>
      </c>
      <c r="D34" s="17"/>
      <c r="E34" s="17"/>
      <c r="F34" s="17"/>
      <c r="G34" s="17"/>
    </row>
    <row r="35" spans="2:7" x14ac:dyDescent="0.25">
      <c r="B35" s="17"/>
      <c r="D35" s="17"/>
      <c r="E35" s="17"/>
      <c r="F35" s="17"/>
      <c r="G35" s="17"/>
    </row>
    <row r="36" spans="2:7" x14ac:dyDescent="0.25">
      <c r="B36" s="76" t="s">
        <v>18</v>
      </c>
      <c r="C36" s="60">
        <v>3096.4740913850001</v>
      </c>
      <c r="D36" s="60">
        <v>2969.3249072149997</v>
      </c>
      <c r="E36" s="60">
        <v>3556.1597671879999</v>
      </c>
      <c r="F36" s="83">
        <f>(D36-C36)/C36</f>
        <v>-4.1062570012697475E-2</v>
      </c>
      <c r="G36" s="83">
        <f>(E36-D36)/D36</f>
        <v>0.19763241757312661</v>
      </c>
    </row>
    <row r="37" spans="2:7" x14ac:dyDescent="0.25">
      <c r="B37" s="76" t="s">
        <v>19</v>
      </c>
      <c r="C37" s="60">
        <v>7701.7584956420005</v>
      </c>
      <c r="D37" s="60">
        <v>8437.0407396490009</v>
      </c>
      <c r="E37" s="60">
        <v>8381.6219323170008</v>
      </c>
      <c r="F37" s="83">
        <f>(D37-C37)/C37</f>
        <v>9.546939759576413E-2</v>
      </c>
      <c r="G37" s="83">
        <f>(E37-D37)/D37</f>
        <v>-6.5685124728111343E-3</v>
      </c>
    </row>
    <row r="38" spans="2:7" x14ac:dyDescent="0.25">
      <c r="B38" s="76"/>
      <c r="D38" s="17"/>
      <c r="E38" s="17"/>
      <c r="F38" s="17"/>
      <c r="G38" s="17"/>
    </row>
    <row r="39" spans="2:7" x14ac:dyDescent="0.25">
      <c r="B39" s="76" t="s">
        <v>54</v>
      </c>
      <c r="C39" s="82">
        <f>C36-C37</f>
        <v>-4605.2844042570005</v>
      </c>
      <c r="D39" s="82">
        <f>D36-D37</f>
        <v>-5467.7158324340016</v>
      </c>
      <c r="E39" s="82">
        <f>E36-E37</f>
        <v>-4825.4621651290008</v>
      </c>
      <c r="F39" s="88"/>
      <c r="G39" s="17"/>
    </row>
    <row r="40" spans="2:7" x14ac:dyDescent="0.25">
      <c r="B40" s="76" t="s">
        <v>55</v>
      </c>
      <c r="C40" s="85">
        <f>C36/C37</f>
        <v>0.40204767432491212</v>
      </c>
      <c r="D40" s="85">
        <f>D36/D37</f>
        <v>0.35193914535234661</v>
      </c>
      <c r="E40" s="85">
        <f>E36/E37</f>
        <v>0.42428062204482436</v>
      </c>
      <c r="F40" s="17"/>
      <c r="G40" s="17"/>
    </row>
    <row r="41" spans="2:7" x14ac:dyDescent="0.25">
      <c r="B41" s="17"/>
      <c r="D41" s="17"/>
      <c r="E41" s="17"/>
      <c r="F41" s="17"/>
      <c r="G41" s="17"/>
    </row>
    <row r="42" spans="2:7" x14ac:dyDescent="0.25">
      <c r="B42" s="75" t="s">
        <v>58</v>
      </c>
      <c r="D42" s="84"/>
      <c r="E42" s="17"/>
      <c r="F42" s="17"/>
      <c r="G42" s="17"/>
    </row>
    <row r="43" spans="2:7" x14ac:dyDescent="0.25">
      <c r="B43" s="17"/>
      <c r="D43" s="17"/>
      <c r="E43" s="17"/>
      <c r="F43" s="17"/>
      <c r="G43" s="17"/>
    </row>
    <row r="44" spans="2:7" x14ac:dyDescent="0.25">
      <c r="B44" s="76" t="s">
        <v>18</v>
      </c>
      <c r="C44" s="60">
        <v>5902.7240504059992</v>
      </c>
      <c r="D44" s="60">
        <v>7075.0109478139993</v>
      </c>
      <c r="E44" s="60">
        <v>7081.4134656199994</v>
      </c>
      <c r="F44" s="83">
        <f>(D44-C44)/C44</f>
        <v>0.19860099970747716</v>
      </c>
      <c r="G44" s="83">
        <f>(E44-D44)/D44</f>
        <v>9.0494811290409702E-4</v>
      </c>
    </row>
    <row r="45" spans="2:7" x14ac:dyDescent="0.25">
      <c r="B45" s="76" t="s">
        <v>19</v>
      </c>
      <c r="C45" s="60">
        <v>3851.440471681</v>
      </c>
      <c r="D45" s="60">
        <v>3965.8560599709995</v>
      </c>
      <c r="E45" s="60">
        <v>4040.0555517170001</v>
      </c>
      <c r="F45" s="83">
        <f>(D45-C45)/C45</f>
        <v>2.9707219709425151E-2</v>
      </c>
      <c r="G45" s="83">
        <f>(E45-D45)/D45</f>
        <v>1.8709577610475151E-2</v>
      </c>
    </row>
    <row r="46" spans="2:7" x14ac:dyDescent="0.25">
      <c r="B46" s="76"/>
      <c r="C46" s="89"/>
      <c r="D46" s="17"/>
      <c r="E46" s="17"/>
      <c r="F46" s="17"/>
      <c r="G46" s="17"/>
    </row>
    <row r="47" spans="2:7" x14ac:dyDescent="0.25">
      <c r="B47" s="76" t="s">
        <v>54</v>
      </c>
      <c r="C47" s="82">
        <f>C44-C45</f>
        <v>2051.2835787249992</v>
      </c>
      <c r="D47" s="82">
        <f>D44-D45</f>
        <v>3109.1548878429999</v>
      </c>
      <c r="E47" s="82">
        <f>E44-E45</f>
        <v>3041.3579139029994</v>
      </c>
      <c r="F47" s="17"/>
      <c r="G47" s="17"/>
    </row>
    <row r="48" spans="2:7" x14ac:dyDescent="0.25">
      <c r="B48" s="76" t="s">
        <v>55</v>
      </c>
      <c r="C48" s="85">
        <f>C44/C45</f>
        <v>1.5326016574338213</v>
      </c>
      <c r="D48" s="85">
        <f>D44/D45</f>
        <v>1.7839807700599541</v>
      </c>
      <c r="E48" s="85">
        <f>E44/E45</f>
        <v>1.7528010134935992</v>
      </c>
      <c r="F48" s="17"/>
      <c r="G48" s="17"/>
    </row>
    <row r="49" spans="2:7" x14ac:dyDescent="0.25">
      <c r="B49" s="17"/>
      <c r="D49" s="17"/>
      <c r="E49" s="17"/>
      <c r="F49" s="17"/>
      <c r="G49" s="17"/>
    </row>
    <row r="50" spans="2:7" x14ac:dyDescent="0.25">
      <c r="B50" s="17"/>
      <c r="C50" s="84"/>
      <c r="D50" s="17"/>
      <c r="E50" s="17"/>
      <c r="F50" s="17"/>
      <c r="G50" s="17"/>
    </row>
    <row r="51" spans="2:7" ht="15.75" thickBot="1" x14ac:dyDescent="0.3">
      <c r="B51" s="126"/>
      <c r="C51" s="126"/>
      <c r="D51" s="126"/>
      <c r="E51" s="126"/>
      <c r="F51" s="126"/>
      <c r="G51" s="126"/>
    </row>
  </sheetData>
  <mergeCells count="1">
    <mergeCell ref="B12:G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workbookViewId="0">
      <selection activeCell="F4" sqref="F4"/>
    </sheetView>
  </sheetViews>
  <sheetFormatPr baseColWidth="10" defaultColWidth="9.140625" defaultRowHeight="15" x14ac:dyDescent="0.25"/>
  <cols>
    <col min="1" max="1" width="3.85546875" customWidth="1"/>
    <col min="2" max="2" width="36.85546875" customWidth="1"/>
    <col min="3" max="5" width="12.140625" customWidth="1"/>
    <col min="6" max="7" width="13" customWidth="1"/>
  </cols>
  <sheetData>
    <row r="1" spans="2:7" x14ac:dyDescent="0.25">
      <c r="B1" s="1"/>
      <c r="C1" s="2"/>
      <c r="D1" s="2"/>
      <c r="E1" s="2"/>
      <c r="F1" s="2"/>
      <c r="G1" s="2"/>
    </row>
    <row r="2" spans="2:7" x14ac:dyDescent="0.25">
      <c r="B2" s="131"/>
      <c r="C2" s="2"/>
      <c r="D2" s="2"/>
      <c r="E2" s="2"/>
      <c r="F2" s="2"/>
      <c r="G2" s="2"/>
    </row>
    <row r="3" spans="2:7" x14ac:dyDescent="0.25">
      <c r="B3" s="132"/>
      <c r="C3" s="2"/>
      <c r="D3" s="2"/>
      <c r="E3" s="2"/>
      <c r="F3" s="2"/>
      <c r="G3" s="2"/>
    </row>
    <row r="4" spans="2:7" x14ac:dyDescent="0.25">
      <c r="B4" s="132"/>
      <c r="C4" s="2"/>
      <c r="D4" s="2"/>
      <c r="E4" s="2"/>
      <c r="F4" s="2"/>
      <c r="G4" s="2"/>
    </row>
    <row r="5" spans="2:7" x14ac:dyDescent="0.25">
      <c r="B5" s="132"/>
      <c r="C5" s="2"/>
      <c r="D5" s="2"/>
      <c r="E5" s="2"/>
      <c r="F5" s="2"/>
      <c r="G5" s="2"/>
    </row>
    <row r="6" spans="2:7" x14ac:dyDescent="0.25">
      <c r="B6" s="1"/>
      <c r="C6" s="2"/>
      <c r="D6" s="2"/>
      <c r="E6" s="2"/>
      <c r="F6" s="2"/>
      <c r="G6" s="2"/>
    </row>
    <row r="7" spans="2:7" x14ac:dyDescent="0.25">
      <c r="B7" s="1"/>
      <c r="C7" s="2"/>
      <c r="D7" s="2"/>
      <c r="E7" s="2"/>
      <c r="F7" s="2"/>
      <c r="G7" s="2"/>
    </row>
    <row r="8" spans="2:7" x14ac:dyDescent="0.25">
      <c r="B8" s="1"/>
      <c r="C8" s="2"/>
      <c r="D8" s="2"/>
      <c r="E8" s="2"/>
      <c r="F8" s="2"/>
      <c r="G8" s="2"/>
    </row>
    <row r="9" spans="2:7" ht="18.75" x14ac:dyDescent="0.3">
      <c r="B9" s="3" t="s">
        <v>0</v>
      </c>
      <c r="C9" s="4"/>
      <c r="D9" s="4"/>
      <c r="E9" s="4"/>
      <c r="F9" s="4"/>
      <c r="G9" s="4"/>
    </row>
    <row r="10" spans="2:7" x14ac:dyDescent="0.25">
      <c r="B10" s="5"/>
      <c r="C10" s="133"/>
      <c r="D10" s="133"/>
      <c r="E10" s="133"/>
      <c r="F10" s="133"/>
      <c r="G10" s="133"/>
    </row>
    <row r="11" spans="2:7" x14ac:dyDescent="0.25">
      <c r="B11" s="90" t="s">
        <v>1</v>
      </c>
      <c r="C11" s="6" t="s">
        <v>59</v>
      </c>
      <c r="D11" s="6" t="s">
        <v>59</v>
      </c>
      <c r="E11" s="6" t="s">
        <v>59</v>
      </c>
      <c r="F11" s="140" t="s">
        <v>2</v>
      </c>
      <c r="G11" s="140"/>
    </row>
    <row r="12" spans="2:7" x14ac:dyDescent="0.25">
      <c r="B12" s="90"/>
      <c r="C12" s="6">
        <v>2022</v>
      </c>
      <c r="D12" s="6">
        <v>2023</v>
      </c>
      <c r="E12" s="6">
        <v>2024</v>
      </c>
      <c r="F12" s="6" t="s">
        <v>3</v>
      </c>
      <c r="G12" s="6" t="s">
        <v>69</v>
      </c>
    </row>
    <row r="13" spans="2:7" x14ac:dyDescent="0.25">
      <c r="B13" s="91"/>
      <c r="C13" s="5"/>
      <c r="D13" s="5"/>
      <c r="E13" s="5"/>
      <c r="F13" s="5"/>
      <c r="G13" s="5"/>
    </row>
    <row r="14" spans="2:7" x14ac:dyDescent="0.25">
      <c r="B14" s="7" t="s">
        <v>4</v>
      </c>
      <c r="C14" s="5"/>
      <c r="D14" s="5"/>
      <c r="E14" s="5"/>
      <c r="F14" s="5"/>
      <c r="G14" s="5"/>
    </row>
    <row r="15" spans="2:7" x14ac:dyDescent="0.25">
      <c r="B15" s="7" t="s">
        <v>5</v>
      </c>
      <c r="C15" s="9">
        <v>1113.4390821950001</v>
      </c>
      <c r="D15" s="9">
        <v>1289.933374903</v>
      </c>
      <c r="E15" s="134">
        <v>2057.148748992</v>
      </c>
      <c r="F15" s="10">
        <f>+(D15-C15)/C15</f>
        <v>0.15851275164516804</v>
      </c>
      <c r="G15" s="10">
        <f>+(E15-D15)/D15</f>
        <v>0.59477131843859221</v>
      </c>
    </row>
    <row r="16" spans="2:7" x14ac:dyDescent="0.25">
      <c r="B16" s="8" t="s">
        <v>6</v>
      </c>
      <c r="C16" s="9">
        <v>1250.714988765</v>
      </c>
      <c r="D16" s="9">
        <v>1288.8567716520001</v>
      </c>
      <c r="E16" s="134">
        <v>1185.8555229589999</v>
      </c>
      <c r="F16" s="10">
        <f>+(D16-C16)/C16</f>
        <v>3.0495982881489754E-2</v>
      </c>
      <c r="G16" s="10">
        <f>+(E16-D16)/D16</f>
        <v>-7.9916753326265813E-2</v>
      </c>
    </row>
    <row r="17" spans="2:7" x14ac:dyDescent="0.25">
      <c r="B17" s="8"/>
      <c r="C17" s="5"/>
      <c r="D17" s="5"/>
      <c r="E17" s="5"/>
      <c r="F17" s="5"/>
      <c r="G17" s="5"/>
    </row>
    <row r="18" spans="2:7" x14ac:dyDescent="0.25">
      <c r="B18" s="7" t="s">
        <v>7</v>
      </c>
      <c r="C18" s="9">
        <f>+C15-C16</f>
        <v>-137.27590656999996</v>
      </c>
      <c r="D18" s="9">
        <f>+D15-D16</f>
        <v>1.076603250999824</v>
      </c>
      <c r="E18" s="9">
        <f>+E15-E16</f>
        <v>871.29322603300011</v>
      </c>
      <c r="F18" s="5"/>
      <c r="G18" s="5"/>
    </row>
    <row r="19" spans="2:7" x14ac:dyDescent="0.25">
      <c r="B19" s="8" t="s">
        <v>8</v>
      </c>
      <c r="C19" s="10">
        <f>+C15/C16</f>
        <v>0.89024205530186296</v>
      </c>
      <c r="D19" s="10">
        <f>+D15/D16</f>
        <v>1.0008353164406467</v>
      </c>
      <c r="E19" s="10">
        <f>+E15/E16</f>
        <v>1.7347380934389969</v>
      </c>
      <c r="F19" s="5"/>
      <c r="G19" s="5"/>
    </row>
    <row r="20" spans="2:7" x14ac:dyDescent="0.25">
      <c r="B20" s="8"/>
      <c r="C20" s="5"/>
      <c r="D20" s="5"/>
      <c r="E20" s="5"/>
      <c r="F20" s="5"/>
      <c r="G20" s="5"/>
    </row>
    <row r="21" spans="2:7" x14ac:dyDescent="0.25">
      <c r="B21" s="7" t="s">
        <v>9</v>
      </c>
      <c r="C21" s="5"/>
      <c r="D21" s="5"/>
      <c r="E21" s="5"/>
      <c r="F21" s="5"/>
      <c r="G21" s="5"/>
    </row>
    <row r="22" spans="2:7" x14ac:dyDescent="0.25">
      <c r="B22" s="7" t="s">
        <v>5</v>
      </c>
      <c r="C22" s="9">
        <v>2982.0399078680002</v>
      </c>
      <c r="D22" s="9">
        <v>3439.9347378490002</v>
      </c>
      <c r="E22" s="134">
        <v>3155.5578597859999</v>
      </c>
      <c r="F22" s="10">
        <f>+(D22-C22)/C22</f>
        <v>0.15355087259994799</v>
      </c>
      <c r="G22" s="10">
        <f>+(E22-D22)/D22</f>
        <v>-8.2669265475897327E-2</v>
      </c>
    </row>
    <row r="23" spans="2:7" x14ac:dyDescent="0.25">
      <c r="B23" s="8" t="s">
        <v>6</v>
      </c>
      <c r="C23" s="9">
        <v>4381.0442880909995</v>
      </c>
      <c r="D23" s="9">
        <v>4410.4968513630001</v>
      </c>
      <c r="E23" s="134">
        <v>4106.8390967529995</v>
      </c>
      <c r="F23" s="10">
        <f>+(D23-C23)/C23</f>
        <v>6.7227266686304774E-3</v>
      </c>
      <c r="G23" s="10">
        <f>+(E23-D23)/D23</f>
        <v>-6.8848876859794073E-2</v>
      </c>
    </row>
    <row r="24" spans="2:7" x14ac:dyDescent="0.25">
      <c r="B24" s="8"/>
      <c r="C24" s="5"/>
      <c r="D24" s="5"/>
      <c r="E24" s="5"/>
      <c r="F24" s="5"/>
      <c r="G24" s="5"/>
    </row>
    <row r="25" spans="2:7" x14ac:dyDescent="0.25">
      <c r="B25" s="8" t="s">
        <v>7</v>
      </c>
      <c r="C25" s="9">
        <f>+C22-C23</f>
        <v>-1399.0043802229993</v>
      </c>
      <c r="D25" s="9">
        <f>+D22-D23</f>
        <v>-970.56211351399998</v>
      </c>
      <c r="E25" s="9">
        <f>+E22-E23</f>
        <v>-951.28123696699959</v>
      </c>
      <c r="F25" s="5"/>
      <c r="G25" s="5"/>
    </row>
    <row r="26" spans="2:7" x14ac:dyDescent="0.25">
      <c r="B26" s="8" t="s">
        <v>8</v>
      </c>
      <c r="C26" s="10">
        <f>+C22/C23</f>
        <v>0.68066874283240741</v>
      </c>
      <c r="D26" s="10">
        <f>+D22/D23</f>
        <v>0.77994268078571194</v>
      </c>
      <c r="E26" s="10">
        <f>+E22/E23</f>
        <v>0.76836656743647114</v>
      </c>
      <c r="F26" s="5"/>
      <c r="G26" s="5"/>
    </row>
    <row r="27" spans="2:7" x14ac:dyDescent="0.25">
      <c r="B27" s="8"/>
      <c r="C27" s="5"/>
      <c r="D27" s="5"/>
      <c r="E27" s="5"/>
      <c r="F27" s="5"/>
      <c r="G27" s="5"/>
    </row>
    <row r="28" spans="2:7" x14ac:dyDescent="0.25">
      <c r="B28" s="7" t="s">
        <v>10</v>
      </c>
      <c r="C28" s="5"/>
      <c r="D28" s="5"/>
      <c r="E28" s="5"/>
      <c r="F28" s="5"/>
      <c r="G28" s="5"/>
    </row>
    <row r="29" spans="2:7" x14ac:dyDescent="0.25">
      <c r="B29" s="7" t="s">
        <v>5</v>
      </c>
      <c r="C29" s="9">
        <v>1485.4674231180002</v>
      </c>
      <c r="D29" s="9">
        <v>1739.2625838600002</v>
      </c>
      <c r="E29" s="134">
        <v>1913.8089127809999</v>
      </c>
      <c r="F29" s="10">
        <f>+(D29-C29)/C29</f>
        <v>0.17085205423709884</v>
      </c>
      <c r="G29" s="10">
        <f>+(E29-D29)/D29</f>
        <v>0.10035651346769248</v>
      </c>
    </row>
    <row r="30" spans="2:7" x14ac:dyDescent="0.25">
      <c r="B30" s="8" t="s">
        <v>6</v>
      </c>
      <c r="C30" s="9">
        <v>1841.21927757</v>
      </c>
      <c r="D30" s="9">
        <v>1919.9125732570001</v>
      </c>
      <c r="E30" s="134">
        <v>2142.0794286569999</v>
      </c>
      <c r="F30" s="10">
        <f>+(D30-C30)/C30</f>
        <v>4.2739773934399435E-2</v>
      </c>
      <c r="G30" s="10">
        <f>+(E30-D30)/D30</f>
        <v>0.11571717300809639</v>
      </c>
    </row>
    <row r="31" spans="2:7" x14ac:dyDescent="0.25">
      <c r="B31" s="8"/>
      <c r="C31" s="5"/>
      <c r="D31" s="5"/>
      <c r="E31" s="5"/>
      <c r="F31" s="5"/>
      <c r="G31" s="5"/>
    </row>
    <row r="32" spans="2:7" x14ac:dyDescent="0.25">
      <c r="B32" s="8" t="s">
        <v>7</v>
      </c>
      <c r="C32" s="9">
        <f>+C29-C30</f>
        <v>-355.75185445199986</v>
      </c>
      <c r="D32" s="9">
        <f>+D29-D30</f>
        <v>-180.6499893969999</v>
      </c>
      <c r="E32" s="9">
        <f>+E29-E30</f>
        <v>-228.27051587599999</v>
      </c>
      <c r="F32" s="5"/>
      <c r="G32" s="5"/>
    </row>
    <row r="33" spans="2:7" x14ac:dyDescent="0.25">
      <c r="B33" s="8" t="s">
        <v>8</v>
      </c>
      <c r="C33" s="10">
        <f>+C29/C30</f>
        <v>0.80678463516767362</v>
      </c>
      <c r="D33" s="10">
        <f>+D29/D30</f>
        <v>0.90590717936153753</v>
      </c>
      <c r="E33" s="10">
        <f>+E29/E30</f>
        <v>0.89343508330168842</v>
      </c>
      <c r="F33" s="5"/>
      <c r="G33" s="5"/>
    </row>
    <row r="34" spans="2:7" x14ac:dyDescent="0.25">
      <c r="B34" s="8"/>
      <c r="C34" s="5"/>
      <c r="D34" s="5"/>
      <c r="E34" s="5"/>
      <c r="F34" s="5"/>
      <c r="G34" s="5"/>
    </row>
    <row r="35" spans="2:7" x14ac:dyDescent="0.25">
      <c r="B35" s="7" t="s">
        <v>11</v>
      </c>
      <c r="C35" s="5"/>
      <c r="D35" s="5"/>
      <c r="E35" s="5"/>
      <c r="F35" s="5"/>
      <c r="G35" s="5"/>
    </row>
    <row r="36" spans="2:7" x14ac:dyDescent="0.25">
      <c r="B36" s="7" t="s">
        <v>5</v>
      </c>
      <c r="C36" s="9">
        <v>2589.6838520410001</v>
      </c>
      <c r="D36" s="9">
        <v>3099.175916355</v>
      </c>
      <c r="E36" s="134">
        <v>3056.5345640770001</v>
      </c>
      <c r="F36" s="10">
        <f>+(D36-C36)/C36</f>
        <v>0.19673909767497502</v>
      </c>
      <c r="G36" s="10">
        <f>+(E36-D36)/D36</f>
        <v>-1.37589325126633E-2</v>
      </c>
    </row>
    <row r="37" spans="2:7" x14ac:dyDescent="0.25">
      <c r="B37" s="8" t="s">
        <v>6</v>
      </c>
      <c r="C37" s="9">
        <v>2476.6430905130001</v>
      </c>
      <c r="D37" s="9">
        <v>2614.1740603059998</v>
      </c>
      <c r="E37" s="134">
        <v>2709.7615124539998</v>
      </c>
      <c r="F37" s="10">
        <f>+(D37-C37)/C37</f>
        <v>5.5531202828467387E-2</v>
      </c>
      <c r="G37" s="10">
        <f>+(E37-D37)/D37</f>
        <v>3.656506794991727E-2</v>
      </c>
    </row>
    <row r="38" spans="2:7" x14ac:dyDescent="0.25">
      <c r="B38" s="8"/>
      <c r="C38" s="5"/>
      <c r="D38" s="5"/>
      <c r="E38" s="5"/>
      <c r="F38" s="5"/>
      <c r="G38" s="5"/>
    </row>
    <row r="39" spans="2:7" x14ac:dyDescent="0.25">
      <c r="B39" s="8" t="s">
        <v>7</v>
      </c>
      <c r="C39" s="9">
        <f>+C36-C37</f>
        <v>113.04076152800008</v>
      </c>
      <c r="D39" s="9">
        <f>+D36-D37</f>
        <v>485.00185604900025</v>
      </c>
      <c r="E39" s="9">
        <f>+E36-E37</f>
        <v>346.77305162300036</v>
      </c>
      <c r="F39" s="5"/>
      <c r="G39" s="5"/>
    </row>
    <row r="40" spans="2:7" x14ac:dyDescent="0.25">
      <c r="B40" s="8" t="s">
        <v>8</v>
      </c>
      <c r="C40" s="10">
        <f>+C36/C37</f>
        <v>1.0456427338929104</v>
      </c>
      <c r="D40" s="10">
        <f>+D36/D37</f>
        <v>1.1855277593842504</v>
      </c>
      <c r="E40" s="10">
        <f>+E36/E37</f>
        <v>1.127971797528764</v>
      </c>
      <c r="F40" s="5"/>
      <c r="G40" s="5"/>
    </row>
    <row r="41" spans="2:7" x14ac:dyDescent="0.25">
      <c r="B41" s="8"/>
      <c r="C41" s="5"/>
      <c r="D41" s="5"/>
      <c r="E41" s="5"/>
      <c r="F41" s="5"/>
      <c r="G41" s="5"/>
    </row>
    <row r="42" spans="2:7" x14ac:dyDescent="0.25">
      <c r="B42" s="7" t="s">
        <v>12</v>
      </c>
      <c r="C42" s="5"/>
      <c r="D42" s="5"/>
      <c r="E42" s="5"/>
      <c r="F42" s="5"/>
      <c r="G42" s="5"/>
    </row>
    <row r="43" spans="2:7" x14ac:dyDescent="0.25">
      <c r="B43" s="7" t="s">
        <v>5</v>
      </c>
      <c r="C43" s="9">
        <v>828.56787656899996</v>
      </c>
      <c r="D43" s="9">
        <v>476.02924206199998</v>
      </c>
      <c r="E43" s="134">
        <v>454.52314717199999</v>
      </c>
      <c r="F43" s="10">
        <f>+(D43-C43)/C43</f>
        <v>-0.42547948632382432</v>
      </c>
      <c r="G43" s="10">
        <f>+(E43-D43)/D43</f>
        <v>-4.5178096196029367E-2</v>
      </c>
    </row>
    <row r="44" spans="2:7" x14ac:dyDescent="0.25">
      <c r="B44" s="8" t="s">
        <v>6</v>
      </c>
      <c r="C44" s="9">
        <v>1603.5773223839999</v>
      </c>
      <c r="D44" s="9">
        <v>2169.4565430419998</v>
      </c>
      <c r="E44" s="134">
        <v>2277.1419232110002</v>
      </c>
      <c r="F44" s="10">
        <f>+(D44-C44)/C44</f>
        <v>0.35288552211297231</v>
      </c>
      <c r="G44" s="10">
        <f>+(E44-D44)/D44</f>
        <v>4.9637030303453115E-2</v>
      </c>
    </row>
    <row r="45" spans="2:7" x14ac:dyDescent="0.25">
      <c r="B45" s="8"/>
      <c r="C45" s="5"/>
      <c r="D45" s="5"/>
      <c r="E45" s="5"/>
      <c r="F45" s="5"/>
      <c r="G45" s="5"/>
    </row>
    <row r="46" spans="2:7" x14ac:dyDescent="0.25">
      <c r="B46" s="8" t="s">
        <v>7</v>
      </c>
      <c r="C46" s="9">
        <f>+C43-C44</f>
        <v>-775.00944581499994</v>
      </c>
      <c r="D46" s="9">
        <f>+D43-D44</f>
        <v>-1693.4273009799999</v>
      </c>
      <c r="E46" s="9">
        <f>+E43-E44</f>
        <v>-1822.6187760390003</v>
      </c>
      <c r="F46" s="5"/>
      <c r="G46" s="5"/>
    </row>
    <row r="47" spans="2:7" x14ac:dyDescent="0.25">
      <c r="B47" s="8" t="s">
        <v>8</v>
      </c>
      <c r="C47" s="10">
        <f>+C43/C44</f>
        <v>0.51669967204150036</v>
      </c>
      <c r="D47" s="10">
        <f>+D43/D44</f>
        <v>0.21942326689545688</v>
      </c>
      <c r="E47" s="10">
        <f>+E43/E44</f>
        <v>0.19960246769822604</v>
      </c>
      <c r="F47" s="5"/>
      <c r="G47" s="5"/>
    </row>
    <row r="48" spans="2:7" ht="15.75" thickBot="1" x14ac:dyDescent="0.3">
      <c r="B48" s="92"/>
      <c r="C48" s="5"/>
      <c r="D48" s="5"/>
      <c r="E48" s="5"/>
      <c r="F48" s="93"/>
      <c r="G48" s="94"/>
    </row>
    <row r="49" spans="1:7" x14ac:dyDescent="0.25">
      <c r="A49" s="129"/>
      <c r="B49" s="7" t="s">
        <v>13</v>
      </c>
      <c r="C49" s="11">
        <f t="shared" ref="C49:E50" si="0">SUM(C15+C22+C29+C36+C43)</f>
        <v>8999.1981417909992</v>
      </c>
      <c r="D49" s="11">
        <f t="shared" si="0"/>
        <v>10044.335855029001</v>
      </c>
      <c r="E49" s="11">
        <f t="shared" si="0"/>
        <v>10637.573232808001</v>
      </c>
      <c r="F49" s="13">
        <f>+(D49-C49)/C49</f>
        <v>0.11613675982802633</v>
      </c>
      <c r="G49" s="13">
        <f>+(E49-D49)/D49</f>
        <v>5.9061881874646553E-2</v>
      </c>
    </row>
    <row r="50" spans="1:7" x14ac:dyDescent="0.25">
      <c r="A50" s="130"/>
      <c r="B50" s="7" t="s">
        <v>14</v>
      </c>
      <c r="C50" s="12">
        <f t="shared" si="0"/>
        <v>11553.198967323</v>
      </c>
      <c r="D50" s="12">
        <f t="shared" si="0"/>
        <v>12402.896799620001</v>
      </c>
      <c r="E50" s="12">
        <f t="shared" si="0"/>
        <v>12421.677484033999</v>
      </c>
      <c r="F50" s="13">
        <f>+(D50-C50)/C50</f>
        <v>7.3546541931830411E-2</v>
      </c>
      <c r="G50" s="13">
        <f>+(E50-D50)/D50</f>
        <v>1.5142175829902201E-3</v>
      </c>
    </row>
    <row r="51" spans="1:7" x14ac:dyDescent="0.25">
      <c r="B51" s="7"/>
      <c r="C51" s="5"/>
      <c r="D51" s="5"/>
      <c r="E51" s="5"/>
      <c r="F51" s="95"/>
      <c r="G51" s="95"/>
    </row>
    <row r="52" spans="1:7" x14ac:dyDescent="0.25">
      <c r="B52" s="7" t="s">
        <v>15</v>
      </c>
      <c r="C52" s="12">
        <f t="shared" ref="C52:E52" si="1">C49-C50</f>
        <v>-2554.0008255320008</v>
      </c>
      <c r="D52" s="12">
        <f t="shared" si="1"/>
        <v>-2358.5609445909995</v>
      </c>
      <c r="E52" s="12">
        <f t="shared" si="1"/>
        <v>-1784.1042512259974</v>
      </c>
      <c r="F52" s="13">
        <f>+(D52-C52)/C52</f>
        <v>-7.652302966671555E-2</v>
      </c>
      <c r="G52" s="13">
        <f>+(E52-D52)/D52</f>
        <v>-0.2435623699622565</v>
      </c>
    </row>
    <row r="53" spans="1:7" ht="15.75" thickBot="1" x14ac:dyDescent="0.3">
      <c r="B53" s="14" t="s">
        <v>16</v>
      </c>
      <c r="C53" s="15">
        <f t="shared" ref="C53:E53" si="2">+C49/C50</f>
        <v>0.77893561491014551</v>
      </c>
      <c r="D53" s="15">
        <f t="shared" si="2"/>
        <v>0.80983789652565186</v>
      </c>
      <c r="E53" s="15">
        <f t="shared" si="2"/>
        <v>0.85637171360155129</v>
      </c>
      <c r="F53" s="96"/>
      <c r="G53" s="96"/>
    </row>
  </sheetData>
  <mergeCells count="1">
    <mergeCell ref="F11:G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F557D-566D-40B4-9015-A87A2F317EB7}">
  <dimension ref="A6:K69"/>
  <sheetViews>
    <sheetView workbookViewId="0">
      <selection activeCell="C1" sqref="C1"/>
    </sheetView>
  </sheetViews>
  <sheetFormatPr baseColWidth="10" defaultRowHeight="15" x14ac:dyDescent="0.25"/>
  <cols>
    <col min="1" max="1" width="41.85546875" customWidth="1"/>
    <col min="2" max="11" width="9.7109375" customWidth="1"/>
  </cols>
  <sheetData>
    <row r="6" spans="1:11" ht="17.25" customHeight="1" x14ac:dyDescent="0.25">
      <c r="A6" s="17"/>
      <c r="B6" s="17"/>
      <c r="C6" s="17" t="s">
        <v>33</v>
      </c>
      <c r="D6" s="17"/>
      <c r="G6" s="17"/>
      <c r="H6" s="17"/>
      <c r="I6" s="17"/>
      <c r="J6" s="17"/>
    </row>
    <row r="7" spans="1:11" x14ac:dyDescent="0.25">
      <c r="A7" s="17"/>
      <c r="B7" s="17"/>
      <c r="C7" s="17"/>
      <c r="D7" s="17"/>
      <c r="G7" s="17"/>
      <c r="H7" s="17"/>
      <c r="I7" s="17"/>
      <c r="J7" s="17"/>
    </row>
    <row r="8" spans="1:11" ht="15.75" x14ac:dyDescent="0.25">
      <c r="A8" s="141" t="s">
        <v>36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</row>
    <row r="9" spans="1:11" ht="10.5" customHeight="1" x14ac:dyDescent="0.25">
      <c r="B9" s="45"/>
      <c r="C9" s="45"/>
      <c r="D9" s="45"/>
      <c r="G9" s="45"/>
      <c r="H9" s="45"/>
      <c r="I9" s="45"/>
      <c r="J9" s="45"/>
    </row>
    <row r="10" spans="1:11" ht="15.75" x14ac:dyDescent="0.25">
      <c r="A10" s="142" t="s">
        <v>67</v>
      </c>
      <c r="B10" s="142"/>
      <c r="C10" s="142"/>
      <c r="D10" s="142"/>
      <c r="E10" s="142"/>
      <c r="F10" s="142"/>
      <c r="G10" s="142"/>
      <c r="H10" s="142"/>
      <c r="I10" s="142"/>
      <c r="J10" s="142"/>
      <c r="K10" s="142"/>
    </row>
    <row r="11" spans="1:11" ht="15.75" thickBot="1" x14ac:dyDescent="0.3">
      <c r="A11" s="17"/>
      <c r="B11" s="17"/>
      <c r="C11" s="17"/>
      <c r="D11" s="17"/>
      <c r="E11" s="17"/>
      <c r="F11" s="17"/>
      <c r="G11" s="17"/>
      <c r="H11" s="17"/>
      <c r="I11" s="17"/>
      <c r="J11" s="17"/>
    </row>
    <row r="12" spans="1:11" ht="15.75" thickBot="1" x14ac:dyDescent="0.3">
      <c r="A12" s="46" t="s">
        <v>17</v>
      </c>
      <c r="B12" s="143" t="s">
        <v>60</v>
      </c>
      <c r="C12" s="144"/>
      <c r="D12" s="144"/>
      <c r="E12" s="144"/>
      <c r="F12" s="145"/>
      <c r="G12" s="143" t="s">
        <v>19</v>
      </c>
      <c r="H12" s="144"/>
      <c r="I12" s="144"/>
      <c r="J12" s="144"/>
      <c r="K12" s="145"/>
    </row>
    <row r="13" spans="1:11" ht="15.75" thickBot="1" x14ac:dyDescent="0.3">
      <c r="A13" s="47"/>
      <c r="B13" s="146" t="s">
        <v>20</v>
      </c>
      <c r="C13" s="147"/>
      <c r="D13" s="147"/>
      <c r="E13" s="147" t="s">
        <v>37</v>
      </c>
      <c r="F13" s="148"/>
      <c r="G13" s="146" t="s">
        <v>20</v>
      </c>
      <c r="H13" s="147"/>
      <c r="I13" s="147"/>
      <c r="J13" s="147" t="s">
        <v>37</v>
      </c>
      <c r="K13" s="148"/>
    </row>
    <row r="14" spans="1:11" ht="15.75" thickBot="1" x14ac:dyDescent="0.3">
      <c r="A14" s="48"/>
      <c r="B14" s="97" t="s">
        <v>61</v>
      </c>
      <c r="C14" s="97" t="s">
        <v>62</v>
      </c>
      <c r="D14" s="97" t="s">
        <v>68</v>
      </c>
      <c r="E14" s="49" t="s">
        <v>3</v>
      </c>
      <c r="F14" s="49" t="s">
        <v>69</v>
      </c>
      <c r="G14" s="97" t="s">
        <v>61</v>
      </c>
      <c r="H14" s="97" t="s">
        <v>62</v>
      </c>
      <c r="I14" s="97" t="s">
        <v>68</v>
      </c>
      <c r="J14" s="49" t="s">
        <v>3</v>
      </c>
      <c r="K14" s="49" t="s">
        <v>69</v>
      </c>
    </row>
    <row r="15" spans="1:11" x14ac:dyDescent="0.25">
      <c r="A15" s="47"/>
      <c r="B15" s="20"/>
      <c r="C15" s="20"/>
      <c r="D15" s="20"/>
      <c r="E15" s="98"/>
      <c r="F15" s="22"/>
      <c r="G15" s="20"/>
      <c r="H15" s="20"/>
      <c r="I15" s="20"/>
      <c r="J15" s="21"/>
      <c r="K15" s="99"/>
    </row>
    <row r="16" spans="1:11" x14ac:dyDescent="0.25">
      <c r="A16" s="50" t="s">
        <v>38</v>
      </c>
      <c r="B16" s="36">
        <f>SUM(B17:B18)</f>
        <v>1188.6609149440001</v>
      </c>
      <c r="C16" s="36">
        <f>SUM(C17:C18)</f>
        <v>1391.984063006</v>
      </c>
      <c r="D16" s="36">
        <f>SUM(D17:D18)</f>
        <v>2178.2621778829998</v>
      </c>
      <c r="E16" s="51">
        <f t="shared" ref="E16:F18" si="0">(C16-B16)/B16</f>
        <v>0.17105227025284911</v>
      </c>
      <c r="F16" s="52">
        <f t="shared" si="0"/>
        <v>0.56486143467693606</v>
      </c>
      <c r="G16" s="36">
        <f>SUM(G17:G18)</f>
        <v>1650.2923088020002</v>
      </c>
      <c r="H16" s="36">
        <f>SUM(H17:H18)</f>
        <v>1684.7314656509998</v>
      </c>
      <c r="I16" s="36">
        <f>SUM(I17:I18)</f>
        <v>1506.861798855</v>
      </c>
      <c r="J16" s="51">
        <f t="shared" ref="J16:K18" si="1">(H16-G16)/G16</f>
        <v>2.0868519270989063E-2</v>
      </c>
      <c r="K16" s="52">
        <f>(I16-H16)/H16</f>
        <v>-0.10557745873599442</v>
      </c>
    </row>
    <row r="17" spans="1:11" x14ac:dyDescent="0.25">
      <c r="A17" s="26" t="s">
        <v>24</v>
      </c>
      <c r="B17" s="53">
        <v>1022.018856741</v>
      </c>
      <c r="C17" s="100">
        <v>1198.973930053</v>
      </c>
      <c r="D17" s="100">
        <v>2001.347662464</v>
      </c>
      <c r="E17" s="54">
        <f t="shared" si="0"/>
        <v>0.17314266967272202</v>
      </c>
      <c r="F17" s="55">
        <f t="shared" si="0"/>
        <v>0.66921699654931732</v>
      </c>
      <c r="G17" s="53">
        <v>1509.7234486520001</v>
      </c>
      <c r="H17" s="53">
        <v>1586.8376389129999</v>
      </c>
      <c r="I17" s="100">
        <v>1388.7750056580001</v>
      </c>
      <c r="J17" s="54">
        <f t="shared" si="1"/>
        <v>5.1078354999290344E-2</v>
      </c>
      <c r="K17" s="55">
        <f t="shared" si="1"/>
        <v>-0.12481594108813474</v>
      </c>
    </row>
    <row r="18" spans="1:11" x14ac:dyDescent="0.25">
      <c r="A18" s="26" t="s">
        <v>25</v>
      </c>
      <c r="B18" s="53">
        <v>166.64205820299998</v>
      </c>
      <c r="C18" s="100">
        <v>193.01013295299998</v>
      </c>
      <c r="D18" s="100">
        <v>176.914515419</v>
      </c>
      <c r="E18" s="54">
        <f t="shared" si="0"/>
        <v>0.15823181155071278</v>
      </c>
      <c r="F18" s="55">
        <f t="shared" si="0"/>
        <v>-8.3392603734019702E-2</v>
      </c>
      <c r="G18" s="53">
        <v>140.56886015000001</v>
      </c>
      <c r="H18" s="53">
        <v>97.893826738000001</v>
      </c>
      <c r="I18" s="100">
        <v>118.08679319699999</v>
      </c>
      <c r="J18" s="54">
        <f t="shared" si="1"/>
        <v>-0.30358810170660688</v>
      </c>
      <c r="K18" s="55">
        <f t="shared" si="1"/>
        <v>0.20627415570385066</v>
      </c>
    </row>
    <row r="19" spans="1:11" x14ac:dyDescent="0.25">
      <c r="A19" s="26"/>
      <c r="B19" s="53"/>
      <c r="C19" s="100"/>
      <c r="D19" s="100"/>
      <c r="E19" s="54"/>
      <c r="F19" s="55"/>
      <c r="G19" s="53"/>
      <c r="H19" s="53"/>
      <c r="I19" s="100"/>
      <c r="J19" s="54"/>
      <c r="K19" s="55"/>
    </row>
    <row r="20" spans="1:11" x14ac:dyDescent="0.25">
      <c r="A20" s="50" t="s">
        <v>39</v>
      </c>
      <c r="B20" s="36">
        <f>SUM(B21:B22)</f>
        <v>828.56787656899996</v>
      </c>
      <c r="C20" s="36">
        <f>SUM(C21:C22)</f>
        <v>476.02924206199998</v>
      </c>
      <c r="D20" s="36">
        <f>SUM(D21:D22)</f>
        <v>454.52314717199999</v>
      </c>
      <c r="E20" s="51">
        <f>(C20-B20)/B20</f>
        <v>-0.42547948632382432</v>
      </c>
      <c r="F20" s="52">
        <f>(D20-C20)/C20</f>
        <v>-4.5178096196029367E-2</v>
      </c>
      <c r="G20" s="36">
        <f>SUM(G21:G22)</f>
        <v>1603.5773223839999</v>
      </c>
      <c r="H20" s="36">
        <f>SUM(H21:H22)</f>
        <v>2169.4565430419998</v>
      </c>
      <c r="I20" s="36">
        <f>SUM(I21:I22)</f>
        <v>2277.1419232110002</v>
      </c>
      <c r="J20" s="51">
        <f>(H20-G20)/G20</f>
        <v>0.35288552211297231</v>
      </c>
      <c r="K20" s="52">
        <f>(I20-H20)/H20</f>
        <v>4.9637030303453115E-2</v>
      </c>
    </row>
    <row r="21" spans="1:11" x14ac:dyDescent="0.25">
      <c r="A21" s="26" t="s">
        <v>24</v>
      </c>
      <c r="B21" s="53">
        <v>828.56787656899996</v>
      </c>
      <c r="C21" s="100">
        <v>476.02924206199998</v>
      </c>
      <c r="D21" s="100">
        <v>454.52314717199999</v>
      </c>
      <c r="E21" s="54">
        <f>(C21-B21)/B21</f>
        <v>-0.42547948632382432</v>
      </c>
      <c r="F21" s="101">
        <f>(D21-C21)/C21</f>
        <v>-4.5178096196029367E-2</v>
      </c>
      <c r="G21" s="53">
        <v>1603.5773223839999</v>
      </c>
      <c r="H21" s="53">
        <v>2169.4565430419998</v>
      </c>
      <c r="I21" s="100">
        <v>2277.1419232110002</v>
      </c>
      <c r="J21" s="54">
        <f>(H21-G21)/G21</f>
        <v>0.35288552211297231</v>
      </c>
      <c r="K21" s="55">
        <f>(I21-H21)/H21</f>
        <v>4.9637030303453115E-2</v>
      </c>
    </row>
    <row r="22" spans="1:11" x14ac:dyDescent="0.25">
      <c r="A22" s="26" t="s">
        <v>25</v>
      </c>
      <c r="B22" s="53">
        <v>0</v>
      </c>
      <c r="C22" s="53">
        <v>0</v>
      </c>
      <c r="D22" s="53">
        <v>0</v>
      </c>
      <c r="E22" s="54"/>
      <c r="F22" s="55"/>
      <c r="G22" s="53">
        <v>0</v>
      </c>
      <c r="H22" s="53">
        <v>0</v>
      </c>
      <c r="I22" s="53">
        <v>0</v>
      </c>
      <c r="J22" s="54"/>
      <c r="K22" s="55"/>
    </row>
    <row r="23" spans="1:11" x14ac:dyDescent="0.25">
      <c r="A23" s="26"/>
      <c r="B23" s="53"/>
      <c r="C23" s="53"/>
      <c r="D23" s="53"/>
      <c r="E23" s="54"/>
      <c r="F23" s="55"/>
      <c r="G23" s="53"/>
      <c r="H23" s="53"/>
      <c r="I23" s="53"/>
      <c r="J23" s="54"/>
      <c r="K23" s="55"/>
    </row>
    <row r="24" spans="1:11" x14ac:dyDescent="0.25">
      <c r="A24" s="50" t="s">
        <v>40</v>
      </c>
      <c r="B24" s="36">
        <f>SUM(B25:B26)</f>
        <v>633.42852463300005</v>
      </c>
      <c r="C24" s="36">
        <f>SUM(C25:C26)</f>
        <v>482.32048807900003</v>
      </c>
      <c r="D24" s="36">
        <f>SUM(D25:D26)</f>
        <v>356.68877235000002</v>
      </c>
      <c r="E24" s="51">
        <f>(C24-B24)/B24</f>
        <v>-0.23855578124074847</v>
      </c>
      <c r="F24" s="52">
        <f>(D24-C24)/C24</f>
        <v>-0.2604735208934823</v>
      </c>
      <c r="G24" s="36">
        <f>SUM(G25:G26)</f>
        <v>216.79278131799998</v>
      </c>
      <c r="H24" s="36">
        <f>SUM(H25:H26)</f>
        <v>284.16781501000003</v>
      </c>
      <c r="I24" s="36">
        <f>SUM(I25:I26)</f>
        <v>203.91609953400001</v>
      </c>
      <c r="J24" s="51">
        <f>(H24-G24)/G24</f>
        <v>0.31078079852286111</v>
      </c>
      <c r="K24" s="52">
        <f>(I24-H24)/H24</f>
        <v>-0.28240958770498309</v>
      </c>
    </row>
    <row r="25" spans="1:11" x14ac:dyDescent="0.25">
      <c r="A25" s="26" t="s">
        <v>24</v>
      </c>
      <c r="B25" s="53">
        <v>633.42852463300005</v>
      </c>
      <c r="C25" s="100">
        <v>482.32048807900003</v>
      </c>
      <c r="D25" s="100">
        <v>356.68877235000002</v>
      </c>
      <c r="E25" s="54">
        <f>(C25-B25)/B25</f>
        <v>-0.23855578124074847</v>
      </c>
      <c r="F25" s="55">
        <f>(D25-C25)/C25</f>
        <v>-0.2604735208934823</v>
      </c>
      <c r="G25" s="53">
        <v>216.79278131799998</v>
      </c>
      <c r="H25" s="53">
        <v>284.16781501000003</v>
      </c>
      <c r="I25" s="100">
        <v>203.91609953400001</v>
      </c>
      <c r="J25" s="54">
        <f>(H25-G25)/G25</f>
        <v>0.31078079852286111</v>
      </c>
      <c r="K25" s="55">
        <f>(I25-H25)/H25</f>
        <v>-0.28240958770498309</v>
      </c>
    </row>
    <row r="26" spans="1:11" x14ac:dyDescent="0.25">
      <c r="A26" s="26" t="s">
        <v>25</v>
      </c>
      <c r="B26" s="53">
        <v>0</v>
      </c>
      <c r="C26" s="53">
        <v>0</v>
      </c>
      <c r="D26" s="53">
        <v>0</v>
      </c>
      <c r="E26" s="54"/>
      <c r="F26" s="55"/>
      <c r="G26" s="53">
        <v>0</v>
      </c>
      <c r="H26" s="53">
        <v>0</v>
      </c>
      <c r="I26" s="53">
        <v>0</v>
      </c>
      <c r="J26" s="54"/>
      <c r="K26" s="55"/>
    </row>
    <row r="27" spans="1:11" x14ac:dyDescent="0.25">
      <c r="A27" s="26"/>
      <c r="B27" s="53"/>
      <c r="C27" s="53"/>
      <c r="D27" s="53"/>
      <c r="E27" s="54"/>
      <c r="F27" s="55"/>
      <c r="G27" s="53"/>
      <c r="H27" s="53"/>
      <c r="I27" s="53"/>
      <c r="J27" s="54"/>
      <c r="K27" s="55"/>
    </row>
    <row r="28" spans="1:11" x14ac:dyDescent="0.25">
      <c r="A28" s="50" t="s">
        <v>41</v>
      </c>
      <c r="B28" s="36">
        <f>SUM(B29:B30)</f>
        <v>1759.2454380889999</v>
      </c>
      <c r="C28" s="36">
        <f>SUM(C29:C30)</f>
        <v>2085.082112607</v>
      </c>
      <c r="D28" s="36">
        <f>SUM(D29:D30)</f>
        <v>1937.4996027919997</v>
      </c>
      <c r="E28" s="51">
        <f t="shared" ref="E28:F30" si="2">(C28-B28)/B28</f>
        <v>0.18521388060096031</v>
      </c>
      <c r="F28" s="52">
        <f t="shared" si="2"/>
        <v>-7.0780190824464156E-2</v>
      </c>
      <c r="G28" s="36">
        <f>SUM(G29:G30)</f>
        <v>1267.1563116050002</v>
      </c>
      <c r="H28" s="36">
        <f>SUM(H29:H30)</f>
        <v>1313.5643919339998</v>
      </c>
      <c r="I28" s="36">
        <f>SUM(I29:I30)</f>
        <v>1282.5708365410001</v>
      </c>
      <c r="J28" s="51">
        <f t="shared" ref="J28:K30" si="3">(H28-G28)/G28</f>
        <v>3.6623800792357199E-2</v>
      </c>
      <c r="K28" s="52">
        <f t="shared" si="3"/>
        <v>-2.3595002714230852E-2</v>
      </c>
    </row>
    <row r="29" spans="1:11" x14ac:dyDescent="0.25">
      <c r="A29" s="26" t="s">
        <v>24</v>
      </c>
      <c r="B29" s="27">
        <f t="shared" ref="B29:D30" si="4">B33+B37</f>
        <v>40.629692558000002</v>
      </c>
      <c r="C29" s="27">
        <f t="shared" si="4"/>
        <v>76.801778598000013</v>
      </c>
      <c r="D29" s="27">
        <f t="shared" si="4"/>
        <v>84.341446902000001</v>
      </c>
      <c r="E29" s="54">
        <f t="shared" si="2"/>
        <v>0.8902869739504764</v>
      </c>
      <c r="F29" s="55">
        <f t="shared" si="2"/>
        <v>9.8170490861475029E-2</v>
      </c>
      <c r="G29" s="27">
        <f t="shared" ref="G29:I30" si="5">G33+G37</f>
        <v>227.24201117000001</v>
      </c>
      <c r="H29" s="27">
        <f t="shared" si="5"/>
        <v>224.39683197699998</v>
      </c>
      <c r="I29" s="27">
        <f t="shared" si="5"/>
        <v>254.36204982200002</v>
      </c>
      <c r="J29" s="54">
        <f t="shared" si="3"/>
        <v>-1.2520480602821077E-2</v>
      </c>
      <c r="K29" s="55">
        <f t="shared" si="3"/>
        <v>0.1335367241194893</v>
      </c>
    </row>
    <row r="30" spans="1:11" x14ac:dyDescent="0.25">
      <c r="A30" s="26" t="s">
        <v>25</v>
      </c>
      <c r="B30" s="27">
        <f t="shared" si="4"/>
        <v>1718.6157455309999</v>
      </c>
      <c r="C30" s="27">
        <f t="shared" si="4"/>
        <v>2008.2803340089999</v>
      </c>
      <c r="D30" s="27">
        <f t="shared" si="4"/>
        <v>1853.1581558899998</v>
      </c>
      <c r="E30" s="54">
        <f t="shared" si="2"/>
        <v>0.16854528956296888</v>
      </c>
      <c r="F30" s="55">
        <f t="shared" si="2"/>
        <v>-7.7241297189491381E-2</v>
      </c>
      <c r="G30" s="27">
        <f t="shared" si="5"/>
        <v>1039.9143004350001</v>
      </c>
      <c r="H30" s="27">
        <f t="shared" si="5"/>
        <v>1089.1675599569999</v>
      </c>
      <c r="I30" s="27">
        <f t="shared" si="5"/>
        <v>1028.208786719</v>
      </c>
      <c r="J30" s="54">
        <f t="shared" si="3"/>
        <v>4.7362806244126997E-2</v>
      </c>
      <c r="K30" s="55">
        <f t="shared" si="3"/>
        <v>-5.5968223328655198E-2</v>
      </c>
    </row>
    <row r="31" spans="1:11" x14ac:dyDescent="0.25">
      <c r="A31" s="26"/>
      <c r="B31" s="27"/>
      <c r="C31" s="27"/>
      <c r="D31" s="27"/>
      <c r="E31" s="54"/>
      <c r="F31" s="55"/>
      <c r="G31" s="27"/>
      <c r="H31" s="27"/>
      <c r="I31" s="27"/>
      <c r="J31" s="54"/>
      <c r="K31" s="55"/>
    </row>
    <row r="32" spans="1:11" x14ac:dyDescent="0.25">
      <c r="A32" s="50" t="s">
        <v>42</v>
      </c>
      <c r="B32" s="36">
        <f>SUM(B33:B34)</f>
        <v>1454.6911937339999</v>
      </c>
      <c r="C32" s="36">
        <f>SUM(C33:C34)</f>
        <v>1700.1912299539999</v>
      </c>
      <c r="D32" s="36">
        <f>SUM(D33:D34)</f>
        <v>1572.4763371999998</v>
      </c>
      <c r="E32" s="51">
        <f t="shared" ref="E32:F34" si="6">(C32-B32)/B32</f>
        <v>0.1687643654388489</v>
      </c>
      <c r="F32" s="52">
        <f t="shared" si="6"/>
        <v>-7.5117957617894318E-2</v>
      </c>
      <c r="G32" s="36">
        <f>SUM(G33:G34)</f>
        <v>1084.0660245660001</v>
      </c>
      <c r="H32" s="36">
        <f>SUM(H33:H34)</f>
        <v>1115.8635738089999</v>
      </c>
      <c r="I32" s="36">
        <f>SUM(I33:I34)</f>
        <v>1097.7220186049999</v>
      </c>
      <c r="J32" s="51">
        <f t="shared" ref="J32:K34" si="7">(H32-G32)/G32</f>
        <v>2.9331745966053861E-2</v>
      </c>
      <c r="K32" s="52">
        <f t="shared" si="7"/>
        <v>-1.6257861292195291E-2</v>
      </c>
    </row>
    <row r="33" spans="1:11" x14ac:dyDescent="0.25">
      <c r="A33" s="26" t="s">
        <v>24</v>
      </c>
      <c r="B33" s="53">
        <v>34.897114574</v>
      </c>
      <c r="C33" s="100">
        <v>64.90038031200001</v>
      </c>
      <c r="D33" s="100">
        <v>75.170923579999993</v>
      </c>
      <c r="E33" s="54">
        <f t="shared" si="6"/>
        <v>0.85976351065866807</v>
      </c>
      <c r="F33" s="55">
        <f t="shared" si="6"/>
        <v>0.15825089496588005</v>
      </c>
      <c r="G33" s="53">
        <v>189.84741538200001</v>
      </c>
      <c r="H33" s="53">
        <v>185.27523961899999</v>
      </c>
      <c r="I33" s="100">
        <v>218.498356551</v>
      </c>
      <c r="J33" s="54">
        <f t="shared" si="7"/>
        <v>-2.4083423805376283E-2</v>
      </c>
      <c r="K33" s="55">
        <f t="shared" si="7"/>
        <v>0.17931763035535686</v>
      </c>
    </row>
    <row r="34" spans="1:11" x14ac:dyDescent="0.25">
      <c r="A34" s="26" t="s">
        <v>25</v>
      </c>
      <c r="B34" s="53">
        <v>1419.7940791599999</v>
      </c>
      <c r="C34" s="100">
        <v>1635.290849642</v>
      </c>
      <c r="D34" s="100">
        <v>1497.3054136199999</v>
      </c>
      <c r="E34" s="54">
        <f t="shared" si="6"/>
        <v>0.15178029944278651</v>
      </c>
      <c r="F34" s="55">
        <f t="shared" si="6"/>
        <v>-8.437975180513492E-2</v>
      </c>
      <c r="G34" s="53">
        <v>894.218609184</v>
      </c>
      <c r="H34" s="53">
        <v>930.58833418999996</v>
      </c>
      <c r="I34" s="100">
        <v>879.22366205399999</v>
      </c>
      <c r="J34" s="54">
        <f t="shared" si="7"/>
        <v>4.0672073509170611E-2</v>
      </c>
      <c r="K34" s="55">
        <f t="shared" si="7"/>
        <v>-5.5195912358721601E-2</v>
      </c>
    </row>
    <row r="35" spans="1:11" x14ac:dyDescent="0.25">
      <c r="A35" s="26"/>
      <c r="B35" s="53"/>
      <c r="C35" s="100"/>
      <c r="D35" s="100"/>
      <c r="E35" s="54"/>
      <c r="F35" s="55"/>
      <c r="G35" s="53"/>
      <c r="H35" s="53"/>
      <c r="I35" s="100"/>
      <c r="J35" s="54"/>
      <c r="K35" s="55"/>
    </row>
    <row r="36" spans="1:11" x14ac:dyDescent="0.25">
      <c r="A36" s="50" t="s">
        <v>43</v>
      </c>
      <c r="B36" s="36">
        <f>SUM(B37:B38)</f>
        <v>304.55424435499998</v>
      </c>
      <c r="C36" s="36">
        <f>SUM(C37:C38)</f>
        <v>384.89088265300001</v>
      </c>
      <c r="D36" s="36">
        <f>SUM(D37:D38)</f>
        <v>365.02326559200003</v>
      </c>
      <c r="E36" s="51">
        <f t="shared" ref="E36:F38" si="8">(C36-B36)/B36</f>
        <v>0.26378433329057988</v>
      </c>
      <c r="F36" s="52">
        <f t="shared" si="8"/>
        <v>-5.1618830054001849E-2</v>
      </c>
      <c r="G36" s="36">
        <f>SUM(G37:G38)</f>
        <v>183.090287039</v>
      </c>
      <c r="H36" s="36">
        <f>SUM(H37:H38)</f>
        <v>197.70081812500001</v>
      </c>
      <c r="I36" s="36">
        <f>SUM(I37:I38)</f>
        <v>184.84881793599999</v>
      </c>
      <c r="J36" s="51">
        <f t="shared" ref="J36:K38" si="9">(H36-G36)/G36</f>
        <v>7.9799596812515916E-2</v>
      </c>
      <c r="K36" s="52">
        <f t="shared" si="9"/>
        <v>-6.5007319195179589E-2</v>
      </c>
    </row>
    <row r="37" spans="1:11" x14ac:dyDescent="0.25">
      <c r="A37" s="26" t="s">
        <v>24</v>
      </c>
      <c r="B37" s="53">
        <v>5.7325779840000006</v>
      </c>
      <c r="C37" s="100">
        <v>11.901398285999999</v>
      </c>
      <c r="D37" s="100">
        <v>9.1705233220000011</v>
      </c>
      <c r="E37" s="54">
        <f t="shared" si="8"/>
        <v>1.0760988021824698</v>
      </c>
      <c r="F37" s="55">
        <f t="shared" si="8"/>
        <v>-0.22945832904461444</v>
      </c>
      <c r="G37" s="53">
        <v>37.394595788000004</v>
      </c>
      <c r="H37" s="53">
        <v>39.121592358000001</v>
      </c>
      <c r="I37" s="100">
        <v>35.863693271000002</v>
      </c>
      <c r="J37" s="54">
        <f t="shared" si="9"/>
        <v>4.6183052219384964E-2</v>
      </c>
      <c r="K37" s="55">
        <f t="shared" si="9"/>
        <v>-8.3276239299952426E-2</v>
      </c>
    </row>
    <row r="38" spans="1:11" x14ac:dyDescent="0.25">
      <c r="A38" s="26" t="s">
        <v>25</v>
      </c>
      <c r="B38" s="53">
        <v>298.82166637099999</v>
      </c>
      <c r="C38" s="100">
        <v>372.98948436699999</v>
      </c>
      <c r="D38" s="100">
        <v>355.85274227000002</v>
      </c>
      <c r="E38" s="54">
        <f t="shared" si="8"/>
        <v>0.24820093836140197</v>
      </c>
      <c r="F38" s="55">
        <f t="shared" si="8"/>
        <v>-4.5944303566849108E-2</v>
      </c>
      <c r="G38" s="53">
        <v>145.695691251</v>
      </c>
      <c r="H38" s="53">
        <v>158.57922576700003</v>
      </c>
      <c r="I38" s="100">
        <v>148.985124665</v>
      </c>
      <c r="J38" s="54">
        <f t="shared" si="9"/>
        <v>8.842769752061283E-2</v>
      </c>
      <c r="K38" s="55">
        <f t="shared" si="9"/>
        <v>-6.0500365388948284E-2</v>
      </c>
    </row>
    <row r="39" spans="1:11" x14ac:dyDescent="0.25">
      <c r="A39" s="26"/>
      <c r="B39" s="53"/>
      <c r="C39" s="100"/>
      <c r="D39" s="100"/>
      <c r="E39" s="54"/>
      <c r="F39" s="55"/>
      <c r="G39" s="53"/>
      <c r="H39" s="53"/>
      <c r="I39" s="100"/>
      <c r="J39" s="54"/>
      <c r="K39" s="55"/>
    </row>
    <row r="40" spans="1:11" x14ac:dyDescent="0.25">
      <c r="A40" s="50" t="s">
        <v>44</v>
      </c>
      <c r="B40" s="36">
        <f>SUM(B41:B42)</f>
        <v>3614.5643206529994</v>
      </c>
      <c r="C40" s="36">
        <f>SUM(C41:C42)</f>
        <v>4461.0606278839996</v>
      </c>
      <c r="D40" s="36">
        <f>SUM(D41:D42)</f>
        <v>4651.1337035679999</v>
      </c>
      <c r="E40" s="51">
        <f t="shared" ref="E40:F42" si="10">(C40-B40)/B40</f>
        <v>0.23419041193824267</v>
      </c>
      <c r="F40" s="52">
        <f t="shared" si="10"/>
        <v>4.260714918240352E-2</v>
      </c>
      <c r="G40" s="36">
        <f>SUM(G41:G42)</f>
        <v>4538.3196350260005</v>
      </c>
      <c r="H40" s="36">
        <f>SUM(H41:H42)</f>
        <v>4643.0759729359997</v>
      </c>
      <c r="I40" s="36">
        <f>SUM(I41:I42)</f>
        <v>4788.687140731</v>
      </c>
      <c r="J40" s="51">
        <f t="shared" ref="J40:K42" si="11">(H40-G40)/G40</f>
        <v>2.3082626684446637E-2</v>
      </c>
      <c r="K40" s="52">
        <f t="shared" si="11"/>
        <v>3.1360927248176081E-2</v>
      </c>
    </row>
    <row r="41" spans="1:11" x14ac:dyDescent="0.25">
      <c r="A41" s="26" t="s">
        <v>24</v>
      </c>
      <c r="B41" s="27">
        <f t="shared" ref="B41:D42" si="12">B45+B49</f>
        <v>243.50008154</v>
      </c>
      <c r="C41" s="27">
        <f t="shared" si="12"/>
        <v>329.70404430399998</v>
      </c>
      <c r="D41" s="27">
        <f t="shared" si="12"/>
        <v>314.41676266399998</v>
      </c>
      <c r="E41" s="54">
        <f t="shared" si="10"/>
        <v>0.35402026241144879</v>
      </c>
      <c r="F41" s="55">
        <f t="shared" si="10"/>
        <v>-4.63666791600061E-2</v>
      </c>
      <c r="G41" s="27">
        <f t="shared" ref="G41:I42" si="13">G45+G49</f>
        <v>2525.2218798379999</v>
      </c>
      <c r="H41" s="27">
        <f t="shared" si="13"/>
        <v>2569.372885326</v>
      </c>
      <c r="I41" s="27">
        <f t="shared" si="13"/>
        <v>2682.651551555</v>
      </c>
      <c r="J41" s="54">
        <f t="shared" si="11"/>
        <v>1.7484010351926944E-2</v>
      </c>
      <c r="K41" s="55">
        <f t="shared" si="11"/>
        <v>4.4088060116127252E-2</v>
      </c>
    </row>
    <row r="42" spans="1:11" x14ac:dyDescent="0.25">
      <c r="A42" s="26" t="s">
        <v>25</v>
      </c>
      <c r="B42" s="27">
        <f t="shared" si="12"/>
        <v>3371.0642391129995</v>
      </c>
      <c r="C42" s="27">
        <f t="shared" si="12"/>
        <v>4131.35658358</v>
      </c>
      <c r="D42" s="27">
        <f t="shared" si="12"/>
        <v>4336.7169409039998</v>
      </c>
      <c r="E42" s="54">
        <f t="shared" si="10"/>
        <v>0.22553481350063206</v>
      </c>
      <c r="F42" s="55">
        <f t="shared" si="10"/>
        <v>4.970772993553757E-2</v>
      </c>
      <c r="G42" s="27">
        <f t="shared" si="13"/>
        <v>2013.0977551880001</v>
      </c>
      <c r="H42" s="27">
        <f t="shared" si="13"/>
        <v>2073.7030876099998</v>
      </c>
      <c r="I42" s="27">
        <f t="shared" si="13"/>
        <v>2106.035589176</v>
      </c>
      <c r="J42" s="54">
        <f t="shared" si="11"/>
        <v>3.0105508918189559E-2</v>
      </c>
      <c r="K42" s="55">
        <f t="shared" si="11"/>
        <v>1.559167354245701E-2</v>
      </c>
    </row>
    <row r="43" spans="1:11" x14ac:dyDescent="0.25">
      <c r="A43" s="26"/>
      <c r="B43" s="27"/>
      <c r="C43" s="27"/>
      <c r="D43" s="27"/>
      <c r="E43" s="54"/>
      <c r="F43" s="55"/>
      <c r="G43" s="27"/>
      <c r="H43" s="27"/>
      <c r="I43" s="27"/>
      <c r="J43" s="54"/>
      <c r="K43" s="55"/>
    </row>
    <row r="44" spans="1:11" x14ac:dyDescent="0.25">
      <c r="A44" s="50" t="s">
        <v>45</v>
      </c>
      <c r="B44" s="36">
        <f>SUM(B45:B46)</f>
        <v>1499.601141954</v>
      </c>
      <c r="C44" s="36">
        <f>SUM(C45:C46)</f>
        <v>1742.4391607470002</v>
      </c>
      <c r="D44" s="36">
        <f>SUM(D45:D46)</f>
        <v>1853.6514573320001</v>
      </c>
      <c r="E44" s="51">
        <f t="shared" ref="E44:F46" si="14">(C44-B44)/B44</f>
        <v>0.16193507193291348</v>
      </c>
      <c r="F44" s="52">
        <f t="shared" si="14"/>
        <v>6.3825641141652317E-2</v>
      </c>
      <c r="G44" s="36">
        <f>SUM(G45:G46)</f>
        <v>2927.5285819790001</v>
      </c>
      <c r="H44" s="36">
        <f>SUM(H45:H46)</f>
        <v>2977.7278329139999</v>
      </c>
      <c r="I44" s="36">
        <f>SUM(I45:I46)</f>
        <v>3023.2497940009998</v>
      </c>
      <c r="J44" s="51">
        <f t="shared" ref="J44:K46" si="15">(H44-G44)/G44</f>
        <v>1.714731369114943E-2</v>
      </c>
      <c r="K44" s="52">
        <f t="shared" si="15"/>
        <v>1.5287482147907448E-2</v>
      </c>
    </row>
    <row r="45" spans="1:11" x14ac:dyDescent="0.25">
      <c r="A45" s="26" t="s">
        <v>24</v>
      </c>
      <c r="B45" s="53">
        <v>209.478309792</v>
      </c>
      <c r="C45" s="100">
        <v>285.97303881599998</v>
      </c>
      <c r="D45" s="100">
        <v>269.12182420400001</v>
      </c>
      <c r="E45" s="54">
        <f t="shared" si="14"/>
        <v>0.36516777846811382</v>
      </c>
      <c r="F45" s="55">
        <f t="shared" si="14"/>
        <v>-5.8925885747020866E-2</v>
      </c>
      <c r="G45" s="53">
        <v>1989.255322474</v>
      </c>
      <c r="H45" s="53">
        <v>2074.9047459539997</v>
      </c>
      <c r="I45" s="100">
        <v>2106.4822715619998</v>
      </c>
      <c r="J45" s="54">
        <f t="shared" si="15"/>
        <v>4.3056023282863037E-2</v>
      </c>
      <c r="K45" s="55">
        <f t="shared" si="15"/>
        <v>1.521878325719544E-2</v>
      </c>
    </row>
    <row r="46" spans="1:11" x14ac:dyDescent="0.25">
      <c r="A46" s="26" t="s">
        <v>25</v>
      </c>
      <c r="B46" s="53">
        <v>1290.1228321619999</v>
      </c>
      <c r="C46" s="100">
        <v>1456.4661219310001</v>
      </c>
      <c r="D46" s="100">
        <v>1584.5296331280001</v>
      </c>
      <c r="E46" s="54">
        <f t="shared" si="14"/>
        <v>0.12893600951952811</v>
      </c>
      <c r="F46" s="55">
        <f t="shared" si="14"/>
        <v>8.7927559226171292E-2</v>
      </c>
      <c r="G46" s="53">
        <v>938.27325950500006</v>
      </c>
      <c r="H46" s="53">
        <v>902.82308695999996</v>
      </c>
      <c r="I46" s="100">
        <v>916.767522439</v>
      </c>
      <c r="J46" s="54">
        <f t="shared" si="15"/>
        <v>-3.7782354112598671E-2</v>
      </c>
      <c r="K46" s="55">
        <f t="shared" si="15"/>
        <v>1.5445368733263092E-2</v>
      </c>
    </row>
    <row r="47" spans="1:11" x14ac:dyDescent="0.25">
      <c r="A47" s="26"/>
      <c r="B47" s="53"/>
      <c r="C47" s="100"/>
      <c r="D47" s="100"/>
      <c r="E47" s="54"/>
      <c r="F47" s="55"/>
      <c r="G47" s="53"/>
      <c r="H47" s="53"/>
      <c r="I47" s="100"/>
      <c r="J47" s="54"/>
      <c r="K47" s="55"/>
    </row>
    <row r="48" spans="1:11" x14ac:dyDescent="0.25">
      <c r="A48" s="50" t="s">
        <v>46</v>
      </c>
      <c r="B48" s="36">
        <f>SUM(B49:B50)</f>
        <v>2114.9631786989999</v>
      </c>
      <c r="C48" s="36">
        <f>SUM(C49:C50)</f>
        <v>2718.6214671369999</v>
      </c>
      <c r="D48" s="36">
        <f>SUM(D49:D50)</f>
        <v>2797.4822462360003</v>
      </c>
      <c r="E48" s="51">
        <f t="shared" ref="E48:F50" si="16">(C48-B48)/B48</f>
        <v>0.28542259956002397</v>
      </c>
      <c r="F48" s="52">
        <f t="shared" si="16"/>
        <v>2.9007634954802766E-2</v>
      </c>
      <c r="G48" s="36">
        <f>SUM(G49:G50)</f>
        <v>1610.7910530470001</v>
      </c>
      <c r="H48" s="36">
        <f>SUM(H49:H50)</f>
        <v>1665.3481400220001</v>
      </c>
      <c r="I48" s="36">
        <f>SUM(I49:I50)</f>
        <v>1765.4373467300002</v>
      </c>
      <c r="J48" s="51">
        <f t="shared" ref="J48:K50" si="17">(H48-G48)/G48</f>
        <v>3.3869747955080097E-2</v>
      </c>
      <c r="K48" s="52">
        <f t="shared" si="17"/>
        <v>6.0101070942846758E-2</v>
      </c>
    </row>
    <row r="49" spans="1:11" x14ac:dyDescent="0.25">
      <c r="A49" s="26" t="s">
        <v>24</v>
      </c>
      <c r="B49" s="53">
        <v>34.021771748000006</v>
      </c>
      <c r="C49" s="100">
        <v>43.731005488000001</v>
      </c>
      <c r="D49" s="100">
        <v>45.294938459999997</v>
      </c>
      <c r="E49" s="54">
        <f t="shared" si="16"/>
        <v>0.28538295453618634</v>
      </c>
      <c r="F49" s="55">
        <f t="shared" si="16"/>
        <v>3.5762566045483384E-2</v>
      </c>
      <c r="G49" s="53">
        <v>535.96655736399998</v>
      </c>
      <c r="H49" s="53">
        <v>494.468139372</v>
      </c>
      <c r="I49" s="100">
        <v>576.16927999300003</v>
      </c>
      <c r="J49" s="54">
        <f t="shared" si="17"/>
        <v>-7.7427252543700156E-2</v>
      </c>
      <c r="K49" s="55">
        <f t="shared" si="17"/>
        <v>0.16523034370781642</v>
      </c>
    </row>
    <row r="50" spans="1:11" x14ac:dyDescent="0.25">
      <c r="A50" s="26" t="s">
        <v>25</v>
      </c>
      <c r="B50" s="53">
        <v>2080.9414069509999</v>
      </c>
      <c r="C50" s="100">
        <v>2674.8904616489999</v>
      </c>
      <c r="D50" s="100">
        <v>2752.1873077760001</v>
      </c>
      <c r="E50" s="54">
        <f t="shared" si="16"/>
        <v>0.28542324772529543</v>
      </c>
      <c r="F50" s="55">
        <f t="shared" si="16"/>
        <v>2.8897200552784028E-2</v>
      </c>
      <c r="G50" s="53">
        <v>1074.8244956830001</v>
      </c>
      <c r="H50" s="53">
        <v>1170.8800006500001</v>
      </c>
      <c r="I50" s="100">
        <v>1189.268066737</v>
      </c>
      <c r="J50" s="54">
        <f t="shared" si="17"/>
        <v>8.9368548402835951E-2</v>
      </c>
      <c r="K50" s="55">
        <f t="shared" si="17"/>
        <v>1.5704483872636014E-2</v>
      </c>
    </row>
    <row r="51" spans="1:11" x14ac:dyDescent="0.25">
      <c r="A51" s="26"/>
      <c r="B51" s="53"/>
      <c r="C51" s="53"/>
      <c r="D51" s="53"/>
      <c r="E51" s="54"/>
      <c r="F51" s="55"/>
      <c r="G51" s="53"/>
      <c r="H51" s="53"/>
      <c r="I51" s="53"/>
      <c r="J51" s="54"/>
      <c r="K51" s="55"/>
    </row>
    <row r="52" spans="1:11" x14ac:dyDescent="0.25">
      <c r="A52" s="50" t="s">
        <v>47</v>
      </c>
      <c r="B52" s="36">
        <f>SUM(B53:B54)</f>
        <v>974.73106690300006</v>
      </c>
      <c r="C52" s="36">
        <f>SUM(C53:C54)</f>
        <v>1147.8593213909999</v>
      </c>
      <c r="D52" s="36">
        <f>SUM(D53:D54)</f>
        <v>1059.4658290430002</v>
      </c>
      <c r="E52" s="51">
        <f t="shared" ref="E52:F54" si="18">(C52-B52)/B52</f>
        <v>0.17761643223097207</v>
      </c>
      <c r="F52" s="52">
        <f t="shared" si="18"/>
        <v>-7.7007252283217573E-2</v>
      </c>
      <c r="G52" s="36">
        <f>SUM(G53:G54)</f>
        <v>2277.0606081880001</v>
      </c>
      <c r="H52" s="36">
        <f>SUM(H53:H54)</f>
        <v>2307.900611047</v>
      </c>
      <c r="I52" s="36">
        <f>SUM(I53:I54)</f>
        <v>2362.4996851619999</v>
      </c>
      <c r="J52" s="51">
        <f t="shared" ref="J52:K54" si="19">(H52-G52)/G52</f>
        <v>1.3543777775656683E-2</v>
      </c>
      <c r="K52" s="52">
        <f t="shared" si="19"/>
        <v>2.365746334727583E-2</v>
      </c>
    </row>
    <row r="53" spans="1:11" x14ac:dyDescent="0.25">
      <c r="A53" s="26" t="s">
        <v>24</v>
      </c>
      <c r="B53" s="53">
        <v>328.32905934400003</v>
      </c>
      <c r="C53" s="100">
        <v>405.49542411899995</v>
      </c>
      <c r="D53" s="100">
        <v>344.84197563600003</v>
      </c>
      <c r="E53" s="54">
        <f t="shared" si="18"/>
        <v>0.23502752065010013</v>
      </c>
      <c r="F53" s="55">
        <f t="shared" si="18"/>
        <v>-0.14957862623179707</v>
      </c>
      <c r="G53" s="53">
        <v>1619.2010522800001</v>
      </c>
      <c r="H53" s="53">
        <v>1602.8090253810001</v>
      </c>
      <c r="I53" s="100">
        <v>1574.775302537</v>
      </c>
      <c r="J53" s="54">
        <f t="shared" si="19"/>
        <v>-1.0123527820043339E-2</v>
      </c>
      <c r="K53" s="55">
        <f t="shared" si="19"/>
        <v>-1.7490369969270815E-2</v>
      </c>
    </row>
    <row r="54" spans="1:11" x14ac:dyDescent="0.25">
      <c r="A54" s="26" t="s">
        <v>25</v>
      </c>
      <c r="B54" s="53">
        <v>646.40200755900003</v>
      </c>
      <c r="C54" s="100">
        <v>742.36389727200003</v>
      </c>
      <c r="D54" s="100">
        <v>714.62385340700007</v>
      </c>
      <c r="E54" s="54">
        <f t="shared" si="18"/>
        <v>0.14845543267320552</v>
      </c>
      <c r="F54" s="55">
        <f t="shared" si="18"/>
        <v>-3.7367177966139815E-2</v>
      </c>
      <c r="G54" s="53">
        <v>657.85955590799995</v>
      </c>
      <c r="H54" s="53">
        <v>705.09158566600001</v>
      </c>
      <c r="I54" s="100">
        <v>787.72438262499998</v>
      </c>
      <c r="J54" s="54">
        <f t="shared" si="19"/>
        <v>7.1796524552735011E-2</v>
      </c>
      <c r="K54" s="55">
        <f t="shared" si="19"/>
        <v>0.11719441649689874</v>
      </c>
    </row>
    <row r="55" spans="1:11" x14ac:dyDescent="0.25">
      <c r="A55" s="26"/>
      <c r="B55" s="53"/>
      <c r="C55" s="53"/>
      <c r="D55" s="53"/>
      <c r="E55" s="54"/>
      <c r="F55" s="55"/>
      <c r="G55" s="53"/>
      <c r="H55" s="53"/>
      <c r="I55" s="53"/>
      <c r="J55" s="54"/>
      <c r="K55" s="55"/>
    </row>
    <row r="56" spans="1:11" x14ac:dyDescent="0.25">
      <c r="A56" s="50" t="s">
        <v>32</v>
      </c>
      <c r="B56" s="36">
        <f t="shared" ref="B56:D58" si="20">B52+B40+B28+B24+B20+B16</f>
        <v>8999.1981417909992</v>
      </c>
      <c r="C56" s="36">
        <f t="shared" si="20"/>
        <v>10044.335855029001</v>
      </c>
      <c r="D56" s="36">
        <f t="shared" si="20"/>
        <v>10637.573232808001</v>
      </c>
      <c r="E56" s="51">
        <f t="shared" ref="E56:F58" si="21">(C56-B56)/B56</f>
        <v>0.11613675982802633</v>
      </c>
      <c r="F56" s="52">
        <f t="shared" si="21"/>
        <v>5.9061881874646553E-2</v>
      </c>
      <c r="G56" s="36">
        <f t="shared" ref="G56:I58" si="22">G52+G40+G28+G24+G20+G16</f>
        <v>11553.198967323</v>
      </c>
      <c r="H56" s="36">
        <f t="shared" si="22"/>
        <v>12402.896799619997</v>
      </c>
      <c r="I56" s="36">
        <f t="shared" si="22"/>
        <v>12421.677484034</v>
      </c>
      <c r="J56" s="51">
        <f t="shared" ref="J56:K58" si="23">(H56-G56)/G56</f>
        <v>7.3546541931830092E-2</v>
      </c>
      <c r="K56" s="52">
        <f t="shared" si="23"/>
        <v>1.5142175829906605E-3</v>
      </c>
    </row>
    <row r="57" spans="1:11" x14ac:dyDescent="0.25">
      <c r="A57" s="31" t="s">
        <v>24</v>
      </c>
      <c r="B57" s="53">
        <f t="shared" si="20"/>
        <v>3096.4740913850001</v>
      </c>
      <c r="C57" s="53">
        <f t="shared" si="20"/>
        <v>2969.3249072149997</v>
      </c>
      <c r="D57" s="53">
        <f t="shared" si="20"/>
        <v>3556.1597671879999</v>
      </c>
      <c r="E57" s="54">
        <f t="shared" si="21"/>
        <v>-4.1062570012697475E-2</v>
      </c>
      <c r="F57" s="55">
        <f t="shared" si="21"/>
        <v>0.19763241757312661</v>
      </c>
      <c r="G57" s="53">
        <f t="shared" si="22"/>
        <v>7701.7584956420005</v>
      </c>
      <c r="H57" s="53">
        <f t="shared" si="22"/>
        <v>8437.0407396490009</v>
      </c>
      <c r="I57" s="53">
        <f t="shared" si="22"/>
        <v>8381.6219323170008</v>
      </c>
      <c r="J57" s="54">
        <f t="shared" si="23"/>
        <v>9.546939759576413E-2</v>
      </c>
      <c r="K57" s="55">
        <f t="shared" si="23"/>
        <v>-6.5685124728111343E-3</v>
      </c>
    </row>
    <row r="58" spans="1:11" x14ac:dyDescent="0.25">
      <c r="A58" s="31" t="s">
        <v>25</v>
      </c>
      <c r="B58" s="53">
        <f t="shared" si="20"/>
        <v>5902.7240504059992</v>
      </c>
      <c r="C58" s="53">
        <f t="shared" si="20"/>
        <v>7075.0109478139993</v>
      </c>
      <c r="D58" s="53">
        <f t="shared" si="20"/>
        <v>7081.4134656199994</v>
      </c>
      <c r="E58" s="54">
        <f t="shared" si="21"/>
        <v>0.19860099970747716</v>
      </c>
      <c r="F58" s="55">
        <f t="shared" si="21"/>
        <v>9.0494811290409702E-4</v>
      </c>
      <c r="G58" s="53">
        <f t="shared" si="22"/>
        <v>3851.440471681</v>
      </c>
      <c r="H58" s="53">
        <f t="shared" si="22"/>
        <v>3965.8560599709995</v>
      </c>
      <c r="I58" s="53">
        <f t="shared" si="22"/>
        <v>4040.0555517170001</v>
      </c>
      <c r="J58" s="54">
        <f t="shared" si="23"/>
        <v>2.9707219709425151E-2</v>
      </c>
      <c r="K58" s="55">
        <f t="shared" si="23"/>
        <v>1.8709577610475151E-2</v>
      </c>
    </row>
    <row r="59" spans="1:11" ht="15.75" thickBot="1" x14ac:dyDescent="0.3">
      <c r="A59" s="56"/>
      <c r="B59" s="57"/>
      <c r="C59" s="57"/>
      <c r="D59" s="57"/>
      <c r="E59" s="57"/>
      <c r="F59" s="37"/>
      <c r="G59" s="57"/>
      <c r="H59" s="57"/>
      <c r="I59" s="57"/>
      <c r="J59" s="57"/>
      <c r="K59" s="102"/>
    </row>
    <row r="60" spans="1:11" x14ac:dyDescent="0.25">
      <c r="A60" s="58"/>
      <c r="B60" s="59"/>
      <c r="C60" s="59"/>
      <c r="D60" s="59"/>
      <c r="E60" s="59"/>
      <c r="F60" s="59"/>
      <c r="G60" s="59"/>
      <c r="H60" s="59"/>
      <c r="I60" s="59"/>
      <c r="J60" s="59"/>
    </row>
    <row r="61" spans="1:11" ht="15.75" thickBot="1" x14ac:dyDescent="0.3">
      <c r="A61" s="58"/>
      <c r="B61" s="57"/>
      <c r="C61" s="57"/>
      <c r="D61" s="57"/>
      <c r="E61" s="59"/>
      <c r="F61" s="59"/>
      <c r="G61" s="60"/>
      <c r="H61" s="59"/>
      <c r="I61" s="59"/>
      <c r="J61" s="59"/>
    </row>
    <row r="62" spans="1:11" ht="15.75" thickBot="1" x14ac:dyDescent="0.3">
      <c r="A62" s="58"/>
      <c r="B62" s="61" t="s">
        <v>61</v>
      </c>
      <c r="C62" s="61" t="s">
        <v>62</v>
      </c>
      <c r="D62" s="61" t="s">
        <v>68</v>
      </c>
      <c r="E62" s="62"/>
    </row>
    <row r="63" spans="1:11" x14ac:dyDescent="0.25">
      <c r="A63" s="63" t="s">
        <v>34</v>
      </c>
      <c r="B63" s="34">
        <f>B56-G56</f>
        <v>-2554.0008255320008</v>
      </c>
      <c r="C63" s="34">
        <f t="shared" ref="C63:D65" si="24">C56-H56</f>
        <v>-2358.5609445909959</v>
      </c>
      <c r="D63" s="103">
        <f t="shared" si="24"/>
        <v>-1784.1042512259992</v>
      </c>
      <c r="E63" s="62"/>
      <c r="F63" s="104"/>
      <c r="I63" s="104"/>
    </row>
    <row r="64" spans="1:11" x14ac:dyDescent="0.25">
      <c r="A64" s="31" t="s">
        <v>24</v>
      </c>
      <c r="B64" s="34">
        <f>B57-G57</f>
        <v>-4605.2844042570005</v>
      </c>
      <c r="C64" s="34">
        <f t="shared" si="24"/>
        <v>-5467.7158324340016</v>
      </c>
      <c r="D64" s="40">
        <f t="shared" si="24"/>
        <v>-4825.4621651290008</v>
      </c>
    </row>
    <row r="65" spans="1:4" x14ac:dyDescent="0.25">
      <c r="A65" s="31" t="s">
        <v>25</v>
      </c>
      <c r="B65" s="34">
        <f>B58-G58</f>
        <v>2051.2835787249992</v>
      </c>
      <c r="C65" s="34">
        <f t="shared" si="24"/>
        <v>3109.1548878429999</v>
      </c>
      <c r="D65" s="40">
        <f t="shared" si="24"/>
        <v>3041.3579139029994</v>
      </c>
    </row>
    <row r="66" spans="1:4" x14ac:dyDescent="0.25">
      <c r="A66" s="31"/>
      <c r="B66" s="34"/>
      <c r="C66" s="34"/>
      <c r="D66" s="40"/>
    </row>
    <row r="67" spans="1:4" x14ac:dyDescent="0.25">
      <c r="A67" s="50" t="s">
        <v>35</v>
      </c>
      <c r="B67" s="41">
        <f>B56/G56</f>
        <v>0.77893561491014551</v>
      </c>
      <c r="C67" s="41">
        <f t="shared" ref="C67:D69" si="25">C56/H56</f>
        <v>0.80983789652565219</v>
      </c>
      <c r="D67" s="42">
        <f t="shared" si="25"/>
        <v>0.85637171360155118</v>
      </c>
    </row>
    <row r="68" spans="1:4" x14ac:dyDescent="0.25">
      <c r="A68" s="31" t="s">
        <v>24</v>
      </c>
      <c r="B68" s="41">
        <f>B57/G57</f>
        <v>0.40204767432491212</v>
      </c>
      <c r="C68" s="41">
        <f t="shared" si="25"/>
        <v>0.35193914535234661</v>
      </c>
      <c r="D68" s="42">
        <f t="shared" si="25"/>
        <v>0.42428062204482436</v>
      </c>
    </row>
    <row r="69" spans="1:4" ht="15.75" thickBot="1" x14ac:dyDescent="0.3">
      <c r="A69" s="32" t="s">
        <v>25</v>
      </c>
      <c r="B69" s="43">
        <f>B58/G58</f>
        <v>1.5326016574338213</v>
      </c>
      <c r="C69" s="43">
        <f t="shared" si="25"/>
        <v>1.7839807700599541</v>
      </c>
      <c r="D69" s="44">
        <f t="shared" si="25"/>
        <v>1.7528010134935992</v>
      </c>
    </row>
  </sheetData>
  <mergeCells count="8">
    <mergeCell ref="A8:K8"/>
    <mergeCell ref="A10:K10"/>
    <mergeCell ref="B12:F12"/>
    <mergeCell ref="G12:K12"/>
    <mergeCell ref="B13:D13"/>
    <mergeCell ref="E13:F13"/>
    <mergeCell ref="G13:I13"/>
    <mergeCell ref="J13:K1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ABA8C-AD02-47E5-BD78-900192117D62}">
  <dimension ref="A1:L52"/>
  <sheetViews>
    <sheetView tabSelected="1" workbookViewId="0">
      <selection activeCell="I49" sqref="I49"/>
    </sheetView>
  </sheetViews>
  <sheetFormatPr baseColWidth="10" defaultRowHeight="15" x14ac:dyDescent="0.25"/>
  <cols>
    <col min="1" max="1" width="3.140625" customWidth="1"/>
    <col min="2" max="2" width="35.140625" customWidth="1"/>
    <col min="3" max="12" width="10.5703125" customWidth="1"/>
  </cols>
  <sheetData>
    <row r="1" spans="2:12" x14ac:dyDescent="0.25">
      <c r="B1" s="135"/>
    </row>
    <row r="2" spans="2:12" x14ac:dyDescent="0.25">
      <c r="B2" s="135"/>
    </row>
    <row r="3" spans="2:12" x14ac:dyDescent="0.25">
      <c r="B3" s="135"/>
    </row>
    <row r="4" spans="2:12" x14ac:dyDescent="0.25">
      <c r="B4" s="135"/>
    </row>
    <row r="5" spans="2:12" x14ac:dyDescent="0.25">
      <c r="B5" s="135"/>
    </row>
    <row r="6" spans="2:12" x14ac:dyDescent="0.25">
      <c r="B6" s="135"/>
    </row>
    <row r="7" spans="2:12" x14ac:dyDescent="0.25">
      <c r="B7" s="135"/>
    </row>
    <row r="8" spans="2:12" x14ac:dyDescent="0.25">
      <c r="B8" s="152" t="s">
        <v>70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</row>
    <row r="9" spans="2:12" x14ac:dyDescent="0.25">
      <c r="B9" s="135"/>
      <c r="D9" s="16"/>
      <c r="E9" s="16"/>
      <c r="F9" s="16"/>
      <c r="I9" s="16"/>
      <c r="J9" s="16"/>
      <c r="K9" s="16"/>
      <c r="L9" s="16"/>
    </row>
    <row r="10" spans="2:12" ht="15.75" x14ac:dyDescent="0.25">
      <c r="B10" s="153" t="s">
        <v>71</v>
      </c>
      <c r="C10" s="153"/>
      <c r="D10" s="153"/>
      <c r="E10" s="153"/>
      <c r="F10" s="153"/>
      <c r="G10" s="153"/>
      <c r="H10" s="153"/>
      <c r="I10" s="153"/>
      <c r="J10" s="153"/>
      <c r="K10" s="153"/>
      <c r="L10" s="153"/>
    </row>
    <row r="11" spans="2:12" ht="16.5" thickBot="1" x14ac:dyDescent="0.3">
      <c r="B11" s="67"/>
      <c r="C11" s="67"/>
      <c r="D11" s="45"/>
      <c r="E11" s="67"/>
      <c r="F11" s="67"/>
      <c r="G11" s="45"/>
      <c r="H11" s="45"/>
      <c r="I11" s="45"/>
      <c r="J11" s="16"/>
      <c r="K11" s="16"/>
      <c r="L11" s="16"/>
    </row>
    <row r="12" spans="2:12" ht="15.75" thickBot="1" x14ac:dyDescent="0.3">
      <c r="B12" s="18" t="s">
        <v>17</v>
      </c>
      <c r="C12" s="149" t="s">
        <v>18</v>
      </c>
      <c r="D12" s="150"/>
      <c r="E12" s="150"/>
      <c r="F12" s="150"/>
      <c r="G12" s="151"/>
      <c r="H12" s="149" t="s">
        <v>19</v>
      </c>
      <c r="I12" s="150"/>
      <c r="J12" s="150"/>
      <c r="K12" s="150"/>
      <c r="L12" s="151"/>
    </row>
    <row r="13" spans="2:12" ht="15.75" thickBot="1" x14ac:dyDescent="0.3">
      <c r="B13" s="105"/>
      <c r="C13" s="106"/>
      <c r="D13" s="107" t="s">
        <v>20</v>
      </c>
      <c r="E13" s="108"/>
      <c r="F13" s="107" t="s">
        <v>21</v>
      </c>
      <c r="G13" s="109"/>
      <c r="H13" s="110"/>
      <c r="I13" s="107" t="s">
        <v>20</v>
      </c>
      <c r="J13" s="108"/>
      <c r="K13" s="107" t="s">
        <v>21</v>
      </c>
      <c r="L13" s="109"/>
    </row>
    <row r="14" spans="2:12" ht="15.75" thickBot="1" x14ac:dyDescent="0.3">
      <c r="B14" s="111"/>
      <c r="C14" s="136" t="s">
        <v>63</v>
      </c>
      <c r="D14" s="136" t="s">
        <v>64</v>
      </c>
      <c r="E14" s="136" t="s">
        <v>72</v>
      </c>
      <c r="F14" s="19" t="s">
        <v>22</v>
      </c>
      <c r="G14" s="19" t="s">
        <v>73</v>
      </c>
      <c r="H14" s="136" t="s">
        <v>63</v>
      </c>
      <c r="I14" s="136" t="s">
        <v>64</v>
      </c>
      <c r="J14" s="136" t="s">
        <v>72</v>
      </c>
      <c r="K14" s="19" t="s">
        <v>22</v>
      </c>
      <c r="L14" s="19" t="s">
        <v>73</v>
      </c>
    </row>
    <row r="15" spans="2:12" ht="15.75" thickBot="1" x14ac:dyDescent="0.3">
      <c r="B15" s="112"/>
      <c r="C15" s="113"/>
      <c r="D15" s="113"/>
      <c r="E15" s="113"/>
      <c r="F15" s="114"/>
      <c r="G15" s="115"/>
      <c r="H15" s="113"/>
      <c r="I15" s="113"/>
      <c r="J15" s="113"/>
      <c r="K15" s="114"/>
      <c r="L15" s="115"/>
    </row>
    <row r="16" spans="2:12" x14ac:dyDescent="0.25">
      <c r="B16" s="50" t="s">
        <v>23</v>
      </c>
      <c r="C16" s="23">
        <f>C17+C18</f>
        <v>817.09788779100006</v>
      </c>
      <c r="D16" s="23">
        <f>D17+D18</f>
        <v>971.13588648099994</v>
      </c>
      <c r="E16" s="23">
        <f>E17+E18</f>
        <v>1735.3713250949997</v>
      </c>
      <c r="F16" s="24">
        <f>D16/C16-1</f>
        <v>0.18851841498016486</v>
      </c>
      <c r="G16" s="25">
        <f>E16/D16-1</f>
        <v>0.78695005431554699</v>
      </c>
      <c r="H16" s="23">
        <f>H17+H18</f>
        <v>988.64233692899995</v>
      </c>
      <c r="I16" s="23">
        <f>I17+I18</f>
        <v>1119.7977667079999</v>
      </c>
      <c r="J16" s="23">
        <f>J17+J18</f>
        <v>840.75029747799999</v>
      </c>
      <c r="K16" s="24">
        <f>I16/H16-1</f>
        <v>0.13266216191631597</v>
      </c>
      <c r="L16" s="25">
        <f>J16/I16-1</f>
        <v>-0.24919452201654979</v>
      </c>
    </row>
    <row r="17" spans="2:12" x14ac:dyDescent="0.25">
      <c r="B17" s="31" t="s">
        <v>24</v>
      </c>
      <c r="C17" s="34">
        <v>807.10478192100004</v>
      </c>
      <c r="D17" s="34">
        <v>963.31727953899997</v>
      </c>
      <c r="E17" s="34">
        <v>1720.6612122699999</v>
      </c>
      <c r="F17" s="24">
        <f t="shared" ref="F17:G42" si="0">D17/C17-1</f>
        <v>0.19354673781785392</v>
      </c>
      <c r="G17" s="25">
        <f t="shared" si="0"/>
        <v>0.78618327400234156</v>
      </c>
      <c r="H17" s="34">
        <v>910.03378187399994</v>
      </c>
      <c r="I17" s="34">
        <v>1079.425550856</v>
      </c>
      <c r="J17" s="116">
        <v>775.58110958199995</v>
      </c>
      <c r="K17" s="24">
        <f t="shared" ref="K17:L42" si="1">I17/H17-1</f>
        <v>0.18613789109364443</v>
      </c>
      <c r="L17" s="25">
        <f t="shared" si="1"/>
        <v>-0.28148716790430517</v>
      </c>
    </row>
    <row r="18" spans="2:12" x14ac:dyDescent="0.25">
      <c r="B18" s="31" t="s">
        <v>25</v>
      </c>
      <c r="C18" s="34">
        <v>9.9931058700000008</v>
      </c>
      <c r="D18" s="34">
        <v>7.8186069419999997</v>
      </c>
      <c r="E18" s="34">
        <v>14.710112825</v>
      </c>
      <c r="F18" s="24">
        <f t="shared" si="0"/>
        <v>-0.21759990900606774</v>
      </c>
      <c r="G18" s="25">
        <f t="shared" si="0"/>
        <v>0.88142375414477003</v>
      </c>
      <c r="H18" s="34">
        <v>78.608555055000011</v>
      </c>
      <c r="I18" s="34">
        <v>40.372215851999997</v>
      </c>
      <c r="J18" s="116">
        <v>65.169187895999997</v>
      </c>
      <c r="K18" s="24">
        <f t="shared" si="1"/>
        <v>-0.48641447710426955</v>
      </c>
      <c r="L18" s="25">
        <f t="shared" si="1"/>
        <v>0.61420884439196777</v>
      </c>
    </row>
    <row r="19" spans="2:12" x14ac:dyDescent="0.25">
      <c r="B19" s="30"/>
      <c r="C19" s="23"/>
      <c r="D19" s="23"/>
      <c r="E19" s="23"/>
      <c r="F19" s="24"/>
      <c r="G19" s="25"/>
      <c r="H19" s="23"/>
      <c r="I19" s="23"/>
      <c r="J19" s="23"/>
      <c r="K19" s="24"/>
      <c r="L19" s="25"/>
    </row>
    <row r="20" spans="2:12" x14ac:dyDescent="0.25">
      <c r="B20" s="50" t="s">
        <v>26</v>
      </c>
      <c r="C20" s="23">
        <f>C21</f>
        <v>828.56787656899996</v>
      </c>
      <c r="D20" s="23">
        <f>D21</f>
        <v>476.02924206199998</v>
      </c>
      <c r="E20" s="23">
        <f>E21</f>
        <v>454.52314717199999</v>
      </c>
      <c r="F20" s="24">
        <f t="shared" si="0"/>
        <v>-0.42547948632382437</v>
      </c>
      <c r="G20" s="25">
        <f t="shared" si="0"/>
        <v>-4.5178096196029416E-2</v>
      </c>
      <c r="H20" s="23">
        <f>H21</f>
        <v>1603.5773223839999</v>
      </c>
      <c r="I20" s="23">
        <f>I21</f>
        <v>2169.4565430419998</v>
      </c>
      <c r="J20" s="23">
        <f>J21</f>
        <v>2277.1419232110002</v>
      </c>
      <c r="K20" s="24">
        <f t="shared" si="1"/>
        <v>0.35288552211297231</v>
      </c>
      <c r="L20" s="25">
        <f t="shared" si="1"/>
        <v>4.9637030303453011E-2</v>
      </c>
    </row>
    <row r="21" spans="2:12" x14ac:dyDescent="0.25">
      <c r="B21" s="31" t="s">
        <v>24</v>
      </c>
      <c r="C21" s="34">
        <v>828.56787656899996</v>
      </c>
      <c r="D21" s="34">
        <v>476.02924206199998</v>
      </c>
      <c r="E21" s="34">
        <v>454.52314717199999</v>
      </c>
      <c r="F21" s="24">
        <f t="shared" si="0"/>
        <v>-0.42547948632382437</v>
      </c>
      <c r="G21" s="25">
        <f t="shared" si="0"/>
        <v>-4.5178096196029416E-2</v>
      </c>
      <c r="H21" s="34">
        <v>1603.5773223839999</v>
      </c>
      <c r="I21" s="34">
        <v>2169.4565430419998</v>
      </c>
      <c r="J21" s="116">
        <v>2277.1419232110002</v>
      </c>
      <c r="K21" s="24">
        <f t="shared" si="1"/>
        <v>0.35288552211297231</v>
      </c>
      <c r="L21" s="25">
        <f t="shared" si="1"/>
        <v>4.9637030303453011E-2</v>
      </c>
    </row>
    <row r="22" spans="2:12" x14ac:dyDescent="0.25">
      <c r="B22" s="31" t="s">
        <v>25</v>
      </c>
      <c r="C22" s="34">
        <v>0</v>
      </c>
      <c r="D22" s="34">
        <v>0</v>
      </c>
      <c r="E22" s="34">
        <v>0</v>
      </c>
      <c r="F22" s="28" t="s">
        <v>27</v>
      </c>
      <c r="G22" s="29" t="s">
        <v>27</v>
      </c>
      <c r="H22" s="34">
        <v>0</v>
      </c>
      <c r="I22" s="34">
        <v>0</v>
      </c>
      <c r="J22" s="34">
        <v>0</v>
      </c>
      <c r="K22" s="28" t="s">
        <v>27</v>
      </c>
      <c r="L22" s="29" t="s">
        <v>27</v>
      </c>
    </row>
    <row r="23" spans="2:12" x14ac:dyDescent="0.25">
      <c r="B23" s="30"/>
      <c r="C23" s="23"/>
      <c r="D23" s="23"/>
      <c r="E23" s="23"/>
      <c r="F23" s="24"/>
      <c r="G23" s="25"/>
      <c r="H23" s="23"/>
      <c r="I23" s="23"/>
      <c r="J23" s="23"/>
      <c r="K23" s="24"/>
      <c r="L23" s="25"/>
    </row>
    <row r="24" spans="2:12" x14ac:dyDescent="0.25">
      <c r="B24" s="50" t="s">
        <v>28</v>
      </c>
      <c r="C24" s="23">
        <f>C25</f>
        <v>633.42852463300005</v>
      </c>
      <c r="D24" s="23">
        <f>D25</f>
        <v>482.32048807900003</v>
      </c>
      <c r="E24" s="23">
        <f>E25</f>
        <v>356.68877235000002</v>
      </c>
      <c r="F24" s="24">
        <f t="shared" si="0"/>
        <v>-0.2385557812407485</v>
      </c>
      <c r="G24" s="25">
        <f t="shared" si="0"/>
        <v>-0.2604735208934823</v>
      </c>
      <c r="H24" s="23">
        <f>H25</f>
        <v>216.79278131799998</v>
      </c>
      <c r="I24" s="23">
        <f>I25</f>
        <v>284.16781501000003</v>
      </c>
      <c r="J24" s="23">
        <f>J25</f>
        <v>203.91609953400001</v>
      </c>
      <c r="K24" s="24">
        <f t="shared" si="1"/>
        <v>0.31078079852286122</v>
      </c>
      <c r="L24" s="25">
        <f t="shared" si="1"/>
        <v>-0.28240958770498314</v>
      </c>
    </row>
    <row r="25" spans="2:12" x14ac:dyDescent="0.25">
      <c r="B25" s="31" t="s">
        <v>24</v>
      </c>
      <c r="C25" s="34">
        <v>633.42852463300005</v>
      </c>
      <c r="D25" s="34">
        <v>482.32048807900003</v>
      </c>
      <c r="E25" s="34">
        <v>356.68877235000002</v>
      </c>
      <c r="F25" s="24">
        <f t="shared" si="0"/>
        <v>-0.2385557812407485</v>
      </c>
      <c r="G25" s="25">
        <f t="shared" si="0"/>
        <v>-0.2604735208934823</v>
      </c>
      <c r="H25" s="34">
        <v>216.79278131799998</v>
      </c>
      <c r="I25" s="34">
        <v>284.16781501000003</v>
      </c>
      <c r="J25" s="116">
        <v>203.91609953400001</v>
      </c>
      <c r="K25" s="24">
        <f t="shared" si="1"/>
        <v>0.31078079852286122</v>
      </c>
      <c r="L25" s="25">
        <f t="shared" si="1"/>
        <v>-0.28240958770498314</v>
      </c>
    </row>
    <row r="26" spans="2:12" x14ac:dyDescent="0.25">
      <c r="B26" s="31" t="s">
        <v>25</v>
      </c>
      <c r="C26" s="34">
        <v>0</v>
      </c>
      <c r="D26" s="34">
        <v>0</v>
      </c>
      <c r="E26" s="34">
        <v>0</v>
      </c>
      <c r="F26" s="28" t="s">
        <v>27</v>
      </c>
      <c r="G26" s="29" t="s">
        <v>27</v>
      </c>
      <c r="H26" s="34"/>
      <c r="I26" s="34"/>
      <c r="J26" s="34"/>
      <c r="K26" s="28" t="s">
        <v>27</v>
      </c>
      <c r="L26" s="29" t="s">
        <v>27</v>
      </c>
    </row>
    <row r="27" spans="2:12" x14ac:dyDescent="0.25">
      <c r="B27" s="30"/>
      <c r="C27" s="23"/>
      <c r="D27" s="23"/>
      <c r="E27" s="23"/>
      <c r="F27" s="24"/>
      <c r="G27" s="25"/>
      <c r="H27" s="23"/>
      <c r="I27" s="23"/>
      <c r="J27" s="23"/>
      <c r="K27" s="24"/>
      <c r="L27" s="25"/>
    </row>
    <row r="28" spans="2:12" x14ac:dyDescent="0.25">
      <c r="B28" s="50" t="s">
        <v>29</v>
      </c>
      <c r="C28" s="23">
        <f>C29+C30</f>
        <v>2460.3950398920001</v>
      </c>
      <c r="D28" s="23">
        <f>D29+D30</f>
        <v>3074.0990875520001</v>
      </c>
      <c r="E28" s="23">
        <f>E29+E30</f>
        <v>2956.672707229</v>
      </c>
      <c r="F28" s="24">
        <f t="shared" si="0"/>
        <v>0.24943313480543305</v>
      </c>
      <c r="G28" s="25">
        <f t="shared" si="0"/>
        <v>-3.8198632177634306E-2</v>
      </c>
      <c r="H28" s="23">
        <f>H29+H30</f>
        <v>5004.2146331899994</v>
      </c>
      <c r="I28" s="23">
        <f>I29+I30</f>
        <v>4862.8768191029994</v>
      </c>
      <c r="J28" s="23">
        <f>J29+J30</f>
        <v>4706.6538676689997</v>
      </c>
      <c r="K28" s="24">
        <f t="shared" si="1"/>
        <v>-2.8243755403613124E-2</v>
      </c>
      <c r="L28" s="25">
        <f t="shared" si="1"/>
        <v>-3.2125623832440886E-2</v>
      </c>
    </row>
    <row r="29" spans="2:12" x14ac:dyDescent="0.25">
      <c r="B29" s="31" t="s">
        <v>24</v>
      </c>
      <c r="C29" s="34">
        <v>373.72810833300002</v>
      </c>
      <c r="D29" s="34">
        <v>472.45861327199998</v>
      </c>
      <c r="E29" s="34">
        <v>374.60947040600001</v>
      </c>
      <c r="F29" s="24">
        <f t="shared" si="0"/>
        <v>0.26417735979074086</v>
      </c>
      <c r="G29" s="25">
        <f t="shared" si="0"/>
        <v>-0.20710627368680667</v>
      </c>
      <c r="H29" s="34">
        <v>2243.4657583509997</v>
      </c>
      <c r="I29" s="34">
        <v>1973.839522042</v>
      </c>
      <c r="J29" s="116">
        <v>1862.66074183</v>
      </c>
      <c r="K29" s="24">
        <f t="shared" si="1"/>
        <v>-0.12018290687315036</v>
      </c>
      <c r="L29" s="25">
        <f t="shared" si="1"/>
        <v>-5.6326149603581732E-2</v>
      </c>
    </row>
    <row r="30" spans="2:12" x14ac:dyDescent="0.25">
      <c r="B30" s="31" t="s">
        <v>25</v>
      </c>
      <c r="C30" s="34">
        <v>2086.6669315590002</v>
      </c>
      <c r="D30" s="34">
        <v>2601.64047428</v>
      </c>
      <c r="E30" s="34">
        <v>2582.0632368229999</v>
      </c>
      <c r="F30" s="24">
        <f t="shared" si="0"/>
        <v>0.24679240128478508</v>
      </c>
      <c r="G30" s="25">
        <f t="shared" si="0"/>
        <v>-7.5249588290703384E-3</v>
      </c>
      <c r="H30" s="34">
        <v>2760.7488748389997</v>
      </c>
      <c r="I30" s="34">
        <v>2889.0372970609997</v>
      </c>
      <c r="J30" s="116">
        <v>2843.9931258389997</v>
      </c>
      <c r="K30" s="24">
        <f t="shared" si="1"/>
        <v>4.6468703977822434E-2</v>
      </c>
      <c r="L30" s="25">
        <f t="shared" si="1"/>
        <v>-1.5591412152353712E-2</v>
      </c>
    </row>
    <row r="31" spans="2:12" x14ac:dyDescent="0.25">
      <c r="B31" s="30"/>
      <c r="C31" s="23"/>
      <c r="D31" s="23"/>
      <c r="E31" s="23"/>
      <c r="F31" s="24"/>
      <c r="G31" s="25"/>
      <c r="H31" s="23"/>
      <c r="I31" s="23"/>
      <c r="J31" s="23"/>
      <c r="K31" s="24"/>
      <c r="L31" s="25"/>
    </row>
    <row r="32" spans="2:12" x14ac:dyDescent="0.25">
      <c r="B32" s="50" t="s">
        <v>30</v>
      </c>
      <c r="C32" s="23">
        <f>C33+C34</f>
        <v>1622.495305977</v>
      </c>
      <c r="D32" s="23">
        <f>D33+D34</f>
        <v>1926.8726332629999</v>
      </c>
      <c r="E32" s="23">
        <f>E33+E34</f>
        <v>1943.2840391509999</v>
      </c>
      <c r="F32" s="24">
        <f t="shared" si="0"/>
        <v>0.18759827912273463</v>
      </c>
      <c r="G32" s="25">
        <f t="shared" si="0"/>
        <v>8.517120231350539E-3</v>
      </c>
      <c r="H32" s="23">
        <f>H33+H34</f>
        <v>2356.2164837569999</v>
      </c>
      <c r="I32" s="23">
        <f>I33+I34</f>
        <v>2557.8628314889997</v>
      </c>
      <c r="J32" s="23">
        <f>J33+J34</f>
        <v>2667.1876514040005</v>
      </c>
      <c r="K32" s="24">
        <f t="shared" si="1"/>
        <v>8.5580569154865449E-2</v>
      </c>
      <c r="L32" s="25">
        <f t="shared" si="1"/>
        <v>4.2740689050694725E-2</v>
      </c>
    </row>
    <row r="33" spans="1:12" x14ac:dyDescent="0.25">
      <c r="B33" s="31" t="s">
        <v>24</v>
      </c>
      <c r="C33" s="34">
        <v>114.867808172</v>
      </c>
      <c r="D33" s="34">
        <v>169.68884882500001</v>
      </c>
      <c r="E33" s="34">
        <v>193.92702476700001</v>
      </c>
      <c r="F33" s="24">
        <f t="shared" si="0"/>
        <v>0.47725330121135801</v>
      </c>
      <c r="G33" s="25">
        <f t="shared" si="0"/>
        <v>0.14283894380706652</v>
      </c>
      <c r="H33" s="34">
        <v>1631.9480714680001</v>
      </c>
      <c r="I33" s="34">
        <v>1853.1485952029998</v>
      </c>
      <c r="J33" s="116">
        <v>1997.8467815630001</v>
      </c>
      <c r="K33" s="24">
        <f t="shared" si="1"/>
        <v>0.13554384946576237</v>
      </c>
      <c r="L33" s="25">
        <f t="shared" si="1"/>
        <v>7.8082344143670657E-2</v>
      </c>
    </row>
    <row r="34" spans="1:12" x14ac:dyDescent="0.25">
      <c r="B34" s="31" t="s">
        <v>25</v>
      </c>
      <c r="C34" s="34">
        <v>1507.6274978050001</v>
      </c>
      <c r="D34" s="34">
        <v>1757.183784438</v>
      </c>
      <c r="E34" s="34">
        <v>1749.357014384</v>
      </c>
      <c r="F34" s="24">
        <f t="shared" si="0"/>
        <v>0.16552914230891669</v>
      </c>
      <c r="G34" s="25">
        <f t="shared" si="0"/>
        <v>-4.4541556343254962E-3</v>
      </c>
      <c r="H34" s="34">
        <v>724.26841228900003</v>
      </c>
      <c r="I34" s="34">
        <v>704.71423628599996</v>
      </c>
      <c r="J34" s="116">
        <v>669.34086984100009</v>
      </c>
      <c r="K34" s="24">
        <f t="shared" si="1"/>
        <v>-2.6998521088612004E-2</v>
      </c>
      <c r="L34" s="25">
        <f t="shared" si="1"/>
        <v>-5.0195333971717826E-2</v>
      </c>
    </row>
    <row r="35" spans="1:12" x14ac:dyDescent="0.25">
      <c r="B35" s="31"/>
      <c r="C35" s="34"/>
      <c r="D35" s="34"/>
      <c r="E35" s="34"/>
      <c r="F35" s="24"/>
      <c r="G35" s="25"/>
      <c r="H35" s="34"/>
      <c r="I35" s="34"/>
      <c r="J35" s="34"/>
      <c r="K35" s="24"/>
      <c r="L35" s="25"/>
    </row>
    <row r="36" spans="1:12" x14ac:dyDescent="0.25">
      <c r="B36" s="50" t="s">
        <v>31</v>
      </c>
      <c r="C36" s="23">
        <f>C37+C38</f>
        <v>2637.2135069289998</v>
      </c>
      <c r="D36" s="23">
        <f>D37+D38</f>
        <v>3113.8785175920002</v>
      </c>
      <c r="E36" s="23">
        <f>E37+E38</f>
        <v>3191.0332418110002</v>
      </c>
      <c r="F36" s="24">
        <f t="shared" si="0"/>
        <v>0.18074570352783859</v>
      </c>
      <c r="G36" s="25">
        <f t="shared" si="0"/>
        <v>2.4777692444682975E-2</v>
      </c>
      <c r="H36" s="23">
        <f>H37+H38</f>
        <v>1383.755409745</v>
      </c>
      <c r="I36" s="23">
        <f>I37+I38</f>
        <v>1408.735024268</v>
      </c>
      <c r="J36" s="23">
        <f>J37+J38</f>
        <v>1726.0276447379999</v>
      </c>
      <c r="K36" s="24">
        <f t="shared" si="1"/>
        <v>1.8052044708972925E-2</v>
      </c>
      <c r="L36" s="25">
        <f t="shared" si="1"/>
        <v>0.22523229351443863</v>
      </c>
    </row>
    <row r="37" spans="1:12" x14ac:dyDescent="0.25">
      <c r="B37" s="31" t="s">
        <v>24</v>
      </c>
      <c r="C37" s="34">
        <v>338.77699175700002</v>
      </c>
      <c r="D37" s="34">
        <v>405.510435438</v>
      </c>
      <c r="E37" s="34">
        <v>455.75014022300002</v>
      </c>
      <c r="F37" s="24">
        <f t="shared" si="0"/>
        <v>0.19698340000866099</v>
      </c>
      <c r="G37" s="25">
        <f t="shared" si="0"/>
        <v>0.12389250779880689</v>
      </c>
      <c r="H37" s="34">
        <v>1095.940780247</v>
      </c>
      <c r="I37" s="34">
        <v>1077.0027134960001</v>
      </c>
      <c r="J37" s="116">
        <v>1264.4752765969999</v>
      </c>
      <c r="K37" s="24">
        <f t="shared" si="1"/>
        <v>-1.7280191678542889E-2</v>
      </c>
      <c r="L37" s="25">
        <f t="shared" si="1"/>
        <v>0.1740687936546188</v>
      </c>
    </row>
    <row r="38" spans="1:12" x14ac:dyDescent="0.25">
      <c r="B38" s="31" t="s">
        <v>25</v>
      </c>
      <c r="C38" s="34">
        <v>2298.4365151719999</v>
      </c>
      <c r="D38" s="34">
        <v>2708.3680821540001</v>
      </c>
      <c r="E38" s="34">
        <v>2735.2831015880001</v>
      </c>
      <c r="F38" s="24">
        <f t="shared" si="0"/>
        <v>0.17835235573227215</v>
      </c>
      <c r="G38" s="25">
        <f t="shared" si="0"/>
        <v>9.9377258251374112E-3</v>
      </c>
      <c r="H38" s="34">
        <v>287.81462949799999</v>
      </c>
      <c r="I38" s="34">
        <v>331.73231077200001</v>
      </c>
      <c r="J38" s="116">
        <v>461.55236814099999</v>
      </c>
      <c r="K38" s="24">
        <f t="shared" si="1"/>
        <v>0.15259016315675233</v>
      </c>
      <c r="L38" s="25">
        <f t="shared" si="1"/>
        <v>0.39133980367147725</v>
      </c>
    </row>
    <row r="39" spans="1:12" x14ac:dyDescent="0.25">
      <c r="A39" s="104"/>
      <c r="B39" s="31"/>
      <c r="C39" s="34"/>
      <c r="D39" s="34"/>
      <c r="E39" s="34"/>
      <c r="F39" s="24"/>
      <c r="G39" s="25"/>
      <c r="H39" s="34"/>
      <c r="I39" s="34"/>
      <c r="J39" s="34"/>
      <c r="K39" s="24"/>
      <c r="L39" s="25"/>
    </row>
    <row r="40" spans="1:12" x14ac:dyDescent="0.25">
      <c r="A40" s="104"/>
      <c r="B40" s="50" t="s">
        <v>32</v>
      </c>
      <c r="C40" s="23">
        <f>C41+C42</f>
        <v>8999.1981417909992</v>
      </c>
      <c r="D40" s="23">
        <f>D41+D42</f>
        <v>10044.335855029</v>
      </c>
      <c r="E40" s="23">
        <f>E41+E42</f>
        <v>10637.573232808001</v>
      </c>
      <c r="F40" s="24">
        <f t="shared" si="0"/>
        <v>0.11613675982802607</v>
      </c>
      <c r="G40" s="25">
        <f t="shared" si="0"/>
        <v>5.9061881874646671E-2</v>
      </c>
      <c r="H40" s="23">
        <f>H41+H42</f>
        <v>11553.198967323</v>
      </c>
      <c r="I40" s="23">
        <f>I41+I42</f>
        <v>12402.896799620001</v>
      </c>
      <c r="J40" s="23">
        <f>J41+J42</f>
        <v>12421.677484034</v>
      </c>
      <c r="K40" s="24">
        <f t="shared" si="1"/>
        <v>7.3546541931830411E-2</v>
      </c>
      <c r="L40" s="25">
        <f t="shared" si="1"/>
        <v>1.5142175829903071E-3</v>
      </c>
    </row>
    <row r="41" spans="1:12" x14ac:dyDescent="0.25">
      <c r="A41" s="104"/>
      <c r="B41" s="31" t="s">
        <v>24</v>
      </c>
      <c r="C41" s="34">
        <f t="shared" ref="C41:E42" si="2">C17+C21+C25+C29+C33+C37</f>
        <v>3096.4740913849996</v>
      </c>
      <c r="D41" s="34">
        <f t="shared" si="2"/>
        <v>2969.3249072150002</v>
      </c>
      <c r="E41" s="34">
        <f t="shared" si="2"/>
        <v>3556.1597671879999</v>
      </c>
      <c r="F41" s="24">
        <f t="shared" si="0"/>
        <v>-4.1062570012697197E-2</v>
      </c>
      <c r="G41" s="25">
        <f t="shared" si="0"/>
        <v>0.19763241757312633</v>
      </c>
      <c r="H41" s="34">
        <f t="shared" ref="H41:J42" si="3">H17+H21+H25+H29+H33+H37</f>
        <v>7701.7584956419996</v>
      </c>
      <c r="I41" s="34">
        <f t="shared" si="3"/>
        <v>8437.0407396490009</v>
      </c>
      <c r="J41" s="34">
        <f t="shared" si="3"/>
        <v>8381.6219323170008</v>
      </c>
      <c r="K41" s="24">
        <f t="shared" si="1"/>
        <v>9.5469397595764338E-2</v>
      </c>
      <c r="L41" s="25">
        <f t="shared" si="1"/>
        <v>-6.5685124728110944E-3</v>
      </c>
    </row>
    <row r="42" spans="1:12" ht="15.75" thickBot="1" x14ac:dyDescent="0.3">
      <c r="B42" s="32" t="s">
        <v>25</v>
      </c>
      <c r="C42" s="117">
        <f t="shared" si="2"/>
        <v>5902.7240504060001</v>
      </c>
      <c r="D42" s="117">
        <f t="shared" si="2"/>
        <v>7075.0109478140002</v>
      </c>
      <c r="E42" s="117">
        <f t="shared" si="2"/>
        <v>7081.4134656200004</v>
      </c>
      <c r="F42" s="118">
        <f t="shared" si="0"/>
        <v>0.19860099970747713</v>
      </c>
      <c r="G42" s="119">
        <f t="shared" si="0"/>
        <v>9.0494811290420252E-4</v>
      </c>
      <c r="H42" s="117">
        <f t="shared" si="3"/>
        <v>3851.440471681</v>
      </c>
      <c r="I42" s="117">
        <f t="shared" si="3"/>
        <v>3965.8560599709995</v>
      </c>
      <c r="J42" s="117">
        <f t="shared" si="3"/>
        <v>4040.0555517170001</v>
      </c>
      <c r="K42" s="118">
        <f t="shared" si="1"/>
        <v>2.9707219709425248E-2</v>
      </c>
      <c r="L42" s="119">
        <f t="shared" si="1"/>
        <v>1.8709577610475092E-2</v>
      </c>
    </row>
    <row r="43" spans="1:12" ht="15.75" thickBot="1" x14ac:dyDescent="0.3">
      <c r="B43" s="33"/>
      <c r="C43" s="34"/>
      <c r="D43" s="127"/>
      <c r="E43" s="127"/>
      <c r="F43" s="128"/>
      <c r="G43" s="24"/>
      <c r="H43" s="34"/>
      <c r="I43" s="34"/>
      <c r="J43" s="34"/>
      <c r="K43" s="35"/>
      <c r="L43" s="35"/>
    </row>
    <row r="44" spans="1:12" ht="16.5" thickBot="1" x14ac:dyDescent="0.3">
      <c r="B44" s="58"/>
      <c r="C44" s="121"/>
      <c r="D44" s="122" t="s">
        <v>63</v>
      </c>
      <c r="E44" s="122" t="s">
        <v>64</v>
      </c>
      <c r="F44" s="122" t="s">
        <v>72</v>
      </c>
      <c r="G44" s="123"/>
      <c r="L44" s="120"/>
    </row>
    <row r="45" spans="1:12" x14ac:dyDescent="0.25">
      <c r="B45" s="63" t="s">
        <v>34</v>
      </c>
      <c r="C45" s="124"/>
      <c r="D45" s="38">
        <f>C40-H40</f>
        <v>-2554.0008255320008</v>
      </c>
      <c r="E45" s="38">
        <f>D40-I40</f>
        <v>-2358.5609445910013</v>
      </c>
      <c r="F45" s="39">
        <f>E40-J40</f>
        <v>-1784.1042512259992</v>
      </c>
      <c r="L45" s="120"/>
    </row>
    <row r="46" spans="1:12" x14ac:dyDescent="0.25">
      <c r="B46" s="31" t="s">
        <v>24</v>
      </c>
      <c r="D46" s="34">
        <f t="shared" ref="D46:F47" si="4">C41-H41</f>
        <v>-4605.2844042569996</v>
      </c>
      <c r="E46" s="34">
        <f t="shared" si="4"/>
        <v>-5467.7158324340007</v>
      </c>
      <c r="F46" s="40">
        <f t="shared" si="4"/>
        <v>-4825.4621651290008</v>
      </c>
      <c r="L46" s="120"/>
    </row>
    <row r="47" spans="1:12" x14ac:dyDescent="0.25">
      <c r="B47" s="31" t="s">
        <v>25</v>
      </c>
      <c r="D47" s="34">
        <f t="shared" si="4"/>
        <v>2051.2835787250001</v>
      </c>
      <c r="E47" s="34">
        <f t="shared" si="4"/>
        <v>3109.1548878430008</v>
      </c>
      <c r="F47" s="40">
        <f t="shared" si="4"/>
        <v>3041.3579139030003</v>
      </c>
      <c r="L47" s="120"/>
    </row>
    <row r="48" spans="1:12" x14ac:dyDescent="0.25">
      <c r="B48" s="31"/>
      <c r="D48" s="34"/>
      <c r="E48" s="34"/>
      <c r="F48" s="40"/>
      <c r="L48" s="120"/>
    </row>
    <row r="49" spans="2:12" x14ac:dyDescent="0.25">
      <c r="B49" s="50" t="s">
        <v>35</v>
      </c>
      <c r="D49" s="41">
        <f>C40/H40</f>
        <v>0.77893561491014551</v>
      </c>
      <c r="E49" s="41">
        <f>D40/I40</f>
        <v>0.80983789652565175</v>
      </c>
      <c r="F49" s="42">
        <f>E40/J40</f>
        <v>0.85637171360155118</v>
      </c>
      <c r="L49" s="120"/>
    </row>
    <row r="50" spans="2:12" x14ac:dyDescent="0.25">
      <c r="B50" s="31" t="s">
        <v>24</v>
      </c>
      <c r="D50" s="41">
        <f>C41/H41</f>
        <v>0.40204767432491212</v>
      </c>
      <c r="E50" s="41">
        <f t="shared" ref="E50:F51" si="5">D41/I41</f>
        <v>0.35193914535234666</v>
      </c>
      <c r="F50" s="42">
        <f t="shared" si="5"/>
        <v>0.42428062204482436</v>
      </c>
      <c r="L50" s="120"/>
    </row>
    <row r="51" spans="2:12" ht="15.75" thickBot="1" x14ac:dyDescent="0.3">
      <c r="B51" s="32" t="s">
        <v>25</v>
      </c>
      <c r="C51" s="125"/>
      <c r="D51" s="43">
        <f>C42/H42</f>
        <v>1.5326016574338215</v>
      </c>
      <c r="E51" s="43">
        <f t="shared" si="5"/>
        <v>1.7839807700599544</v>
      </c>
      <c r="F51" s="44">
        <f t="shared" si="5"/>
        <v>1.7528010134935994</v>
      </c>
      <c r="L51" s="120"/>
    </row>
    <row r="52" spans="2:12" x14ac:dyDescent="0.25">
      <c r="L52" s="120"/>
    </row>
  </sheetData>
  <mergeCells count="4">
    <mergeCell ref="C12:G12"/>
    <mergeCell ref="H12:L12"/>
    <mergeCell ref="B8:L8"/>
    <mergeCell ref="B10:L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Ensemble</vt:lpstr>
      <vt:lpstr>GP</vt:lpstr>
      <vt:lpstr>GSA</vt:lpstr>
      <vt:lpstr>TYPE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Benfarhat (Dir. Conjoncture)</dc:creator>
  <cp:lastModifiedBy>Lilia Benfarhat</cp:lastModifiedBy>
  <cp:lastPrinted>2023-03-08T13:41:15Z</cp:lastPrinted>
  <dcterms:created xsi:type="dcterms:W3CDTF">2015-06-05T18:19:34Z</dcterms:created>
  <dcterms:modified xsi:type="dcterms:W3CDTF">2024-03-12T11:23:37Z</dcterms:modified>
</cp:coreProperties>
</file>