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ommerce\Année-2025\Rst-comext\Rst -02-2025\"/>
    </mc:Choice>
  </mc:AlternateContent>
  <xr:revisionPtr revIDLastSave="0" documentId="13_ncr:1_{17BB89FA-D0F0-4C7E-8185-7526C25E5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C49" i="1"/>
  <c r="E48" i="1"/>
  <c r="D48" i="1"/>
  <c r="C48" i="1"/>
  <c r="G46" i="1"/>
  <c r="F46" i="1"/>
  <c r="G45" i="1"/>
  <c r="F45" i="1"/>
  <c r="E41" i="1"/>
  <c r="D41" i="1"/>
  <c r="C41" i="1"/>
  <c r="E40" i="1"/>
  <c r="D40" i="1"/>
  <c r="C40" i="1"/>
  <c r="G38" i="1"/>
  <c r="F38" i="1"/>
  <c r="G37" i="1"/>
  <c r="F37" i="1"/>
  <c r="E22" i="1"/>
  <c r="D22" i="1"/>
  <c r="F22" i="1" s="1"/>
  <c r="C22" i="1"/>
  <c r="E21" i="1"/>
  <c r="E25" i="1" s="1"/>
  <c r="D21" i="1"/>
  <c r="C21" i="1"/>
  <c r="C24" i="1" s="1"/>
  <c r="C25" i="1" l="1"/>
  <c r="G22" i="1"/>
  <c r="F21" i="1"/>
  <c r="D24" i="1"/>
  <c r="E24" i="1"/>
  <c r="G21" i="1"/>
  <c r="D25" i="1"/>
  <c r="E47" i="4" l="1"/>
  <c r="E46" i="4"/>
  <c r="J42" i="4"/>
  <c r="L42" i="4" s="1"/>
  <c r="I42" i="4"/>
  <c r="E51" i="4" s="1"/>
  <c r="H42" i="4"/>
  <c r="E42" i="4"/>
  <c r="F51" i="4" s="1"/>
  <c r="D42" i="4"/>
  <c r="F42" i="4" s="1"/>
  <c r="C42" i="4"/>
  <c r="D51" i="4" s="1"/>
  <c r="K41" i="4"/>
  <c r="J41" i="4"/>
  <c r="L41" i="4" s="1"/>
  <c r="I41" i="4"/>
  <c r="H41" i="4"/>
  <c r="H40" i="4" s="1"/>
  <c r="G41" i="4"/>
  <c r="F41" i="4"/>
  <c r="E41" i="4"/>
  <c r="F46" i="4" s="1"/>
  <c r="D41" i="4"/>
  <c r="E50" i="4" s="1"/>
  <c r="C41" i="4"/>
  <c r="D46" i="4" s="1"/>
  <c r="D40" i="4"/>
  <c r="L38" i="4"/>
  <c r="K38" i="4"/>
  <c r="G38" i="4"/>
  <c r="F38" i="4"/>
  <c r="L37" i="4"/>
  <c r="K37" i="4"/>
  <c r="G37" i="4"/>
  <c r="F37" i="4"/>
  <c r="K36" i="4"/>
  <c r="J36" i="4"/>
  <c r="L36" i="4" s="1"/>
  <c r="I36" i="4"/>
  <c r="H36" i="4"/>
  <c r="G36" i="4"/>
  <c r="E36" i="4"/>
  <c r="D36" i="4"/>
  <c r="C36" i="4"/>
  <c r="F36" i="4" s="1"/>
  <c r="L34" i="4"/>
  <c r="K34" i="4"/>
  <c r="G34" i="4"/>
  <c r="F34" i="4"/>
  <c r="L33" i="4"/>
  <c r="K33" i="4"/>
  <c r="G33" i="4"/>
  <c r="F33" i="4"/>
  <c r="K32" i="4"/>
  <c r="J32" i="4"/>
  <c r="I32" i="4"/>
  <c r="L32" i="4" s="1"/>
  <c r="H32" i="4"/>
  <c r="E32" i="4"/>
  <c r="G32" i="4" s="1"/>
  <c r="D32" i="4"/>
  <c r="F32" i="4" s="1"/>
  <c r="C32" i="4"/>
  <c r="L30" i="4"/>
  <c r="K30" i="4"/>
  <c r="G30" i="4"/>
  <c r="F30" i="4"/>
  <c r="L29" i="4"/>
  <c r="K29" i="4"/>
  <c r="G29" i="4"/>
  <c r="F29" i="4"/>
  <c r="K28" i="4"/>
  <c r="J28" i="4"/>
  <c r="L28" i="4" s="1"/>
  <c r="I28" i="4"/>
  <c r="H28" i="4"/>
  <c r="G28" i="4"/>
  <c r="F28" i="4"/>
  <c r="E28" i="4"/>
  <c r="D28" i="4"/>
  <c r="C28" i="4"/>
  <c r="L25" i="4"/>
  <c r="K25" i="4"/>
  <c r="G25" i="4"/>
  <c r="F25" i="4"/>
  <c r="L24" i="4"/>
  <c r="J24" i="4"/>
  <c r="I24" i="4"/>
  <c r="K24" i="4" s="1"/>
  <c r="H24" i="4"/>
  <c r="G24" i="4"/>
  <c r="F24" i="4"/>
  <c r="E24" i="4"/>
  <c r="D24" i="4"/>
  <c r="C24" i="4"/>
  <c r="L21" i="4"/>
  <c r="K21" i="4"/>
  <c r="G21" i="4"/>
  <c r="F21" i="4"/>
  <c r="K20" i="4"/>
  <c r="J20" i="4"/>
  <c r="L20" i="4" s="1"/>
  <c r="I20" i="4"/>
  <c r="H20" i="4"/>
  <c r="G20" i="4"/>
  <c r="E20" i="4"/>
  <c r="D20" i="4"/>
  <c r="F20" i="4" s="1"/>
  <c r="C20" i="4"/>
  <c r="L18" i="4"/>
  <c r="K18" i="4"/>
  <c r="G18" i="4"/>
  <c r="F18" i="4"/>
  <c r="L17" i="4"/>
  <c r="K17" i="4"/>
  <c r="G17" i="4"/>
  <c r="F17" i="4"/>
  <c r="J16" i="4"/>
  <c r="L16" i="4" s="1"/>
  <c r="I16" i="4"/>
  <c r="K16" i="4" s="1"/>
  <c r="H16" i="4"/>
  <c r="E16" i="4"/>
  <c r="G16" i="4" s="1"/>
  <c r="D16" i="4"/>
  <c r="F16" i="4" s="1"/>
  <c r="C16" i="4"/>
  <c r="E45" i="4" l="1"/>
  <c r="C40" i="4"/>
  <c r="G42" i="4"/>
  <c r="D47" i="4"/>
  <c r="F47" i="4"/>
  <c r="K42" i="4"/>
  <c r="E40" i="4"/>
  <c r="I40" i="4"/>
  <c r="K40" i="4" s="1"/>
  <c r="D50" i="4"/>
  <c r="J40" i="4"/>
  <c r="F50" i="4"/>
  <c r="D45" i="4" l="1"/>
  <c r="D49" i="4"/>
  <c r="L40" i="4"/>
  <c r="E49" i="4"/>
  <c r="F45" i="4"/>
  <c r="F49" i="4"/>
  <c r="G40" i="4"/>
  <c r="F40" i="4"/>
  <c r="L53" i="3" l="1"/>
  <c r="K53" i="3"/>
  <c r="G53" i="3"/>
  <c r="F53" i="3"/>
  <c r="L52" i="3"/>
  <c r="K52" i="3"/>
  <c r="G52" i="3"/>
  <c r="F52" i="3"/>
  <c r="K51" i="3"/>
  <c r="J51" i="3"/>
  <c r="I51" i="3"/>
  <c r="H51" i="3"/>
  <c r="G51" i="3"/>
  <c r="F51" i="3"/>
  <c r="E51" i="3"/>
  <c r="D51" i="3"/>
  <c r="C51" i="3"/>
  <c r="L49" i="3"/>
  <c r="K49" i="3"/>
  <c r="G49" i="3"/>
  <c r="F49" i="3"/>
  <c r="L48" i="3"/>
  <c r="K48" i="3"/>
  <c r="G48" i="3"/>
  <c r="F48" i="3"/>
  <c r="L47" i="3"/>
  <c r="J47" i="3"/>
  <c r="I47" i="3"/>
  <c r="K47" i="3" s="1"/>
  <c r="H47" i="3"/>
  <c r="E47" i="3"/>
  <c r="D47" i="3"/>
  <c r="G47" i="3" s="1"/>
  <c r="C47" i="3"/>
  <c r="L45" i="3"/>
  <c r="K45" i="3"/>
  <c r="G45" i="3"/>
  <c r="F45" i="3"/>
  <c r="L44" i="3"/>
  <c r="K44" i="3"/>
  <c r="G44" i="3"/>
  <c r="F44" i="3"/>
  <c r="K43" i="3"/>
  <c r="J43" i="3"/>
  <c r="L43" i="3" s="1"/>
  <c r="I43" i="3"/>
  <c r="H43" i="3"/>
  <c r="G43" i="3"/>
  <c r="F43" i="3"/>
  <c r="E43" i="3"/>
  <c r="D43" i="3"/>
  <c r="C43" i="3"/>
  <c r="L41" i="3"/>
  <c r="K41" i="3"/>
  <c r="J41" i="3"/>
  <c r="J57" i="3" s="1"/>
  <c r="I41" i="3"/>
  <c r="I57" i="3" s="1"/>
  <c r="H41" i="3"/>
  <c r="H39" i="3" s="1"/>
  <c r="E41" i="3"/>
  <c r="E39" i="3" s="1"/>
  <c r="D41" i="3"/>
  <c r="F41" i="3" s="1"/>
  <c r="C41" i="3"/>
  <c r="C57" i="3" s="1"/>
  <c r="J40" i="3"/>
  <c r="J56" i="3" s="1"/>
  <c r="I40" i="3"/>
  <c r="I56" i="3" s="1"/>
  <c r="H40" i="3"/>
  <c r="H56" i="3" s="1"/>
  <c r="G40" i="3"/>
  <c r="F40" i="3"/>
  <c r="E40" i="3"/>
  <c r="E56" i="3" s="1"/>
  <c r="D40" i="3"/>
  <c r="D56" i="3" s="1"/>
  <c r="C40" i="3"/>
  <c r="C39" i="3" s="1"/>
  <c r="D39" i="3"/>
  <c r="F39" i="3" s="1"/>
  <c r="L37" i="3"/>
  <c r="K37" i="3"/>
  <c r="G37" i="3"/>
  <c r="F37" i="3"/>
  <c r="L36" i="3"/>
  <c r="K36" i="3"/>
  <c r="G36" i="3"/>
  <c r="F36" i="3"/>
  <c r="K35" i="3"/>
  <c r="J35" i="3"/>
  <c r="L35" i="3" s="1"/>
  <c r="I35" i="3"/>
  <c r="H35" i="3"/>
  <c r="G35" i="3"/>
  <c r="F35" i="3"/>
  <c r="E35" i="3"/>
  <c r="D35" i="3"/>
  <c r="C35" i="3"/>
  <c r="L33" i="3"/>
  <c r="K33" i="3"/>
  <c r="G33" i="3"/>
  <c r="F33" i="3"/>
  <c r="L32" i="3"/>
  <c r="K32" i="3"/>
  <c r="G32" i="3"/>
  <c r="F32" i="3"/>
  <c r="L31" i="3"/>
  <c r="J31" i="3"/>
  <c r="I31" i="3"/>
  <c r="K31" i="3" s="1"/>
  <c r="H31" i="3"/>
  <c r="E31" i="3"/>
  <c r="D31" i="3"/>
  <c r="G31" i="3" s="1"/>
  <c r="C31" i="3"/>
  <c r="K29" i="3"/>
  <c r="J29" i="3"/>
  <c r="L29" i="3" s="1"/>
  <c r="I29" i="3"/>
  <c r="H29" i="3"/>
  <c r="E29" i="3"/>
  <c r="G29" i="3" s="1"/>
  <c r="D29" i="3"/>
  <c r="C29" i="3"/>
  <c r="F29" i="3" s="1"/>
  <c r="L28" i="3"/>
  <c r="J28" i="3"/>
  <c r="I28" i="3"/>
  <c r="K28" i="3" s="1"/>
  <c r="H28" i="3"/>
  <c r="H27" i="3" s="1"/>
  <c r="E28" i="3"/>
  <c r="G28" i="3" s="1"/>
  <c r="D28" i="3"/>
  <c r="F28" i="3" s="1"/>
  <c r="C28" i="3"/>
  <c r="C27" i="3" s="1"/>
  <c r="J27" i="3"/>
  <c r="L24" i="3"/>
  <c r="K24" i="3"/>
  <c r="G24" i="3"/>
  <c r="F24" i="3"/>
  <c r="L23" i="3"/>
  <c r="J23" i="3"/>
  <c r="I23" i="3"/>
  <c r="K23" i="3" s="1"/>
  <c r="H23" i="3"/>
  <c r="E23" i="3"/>
  <c r="G23" i="3" s="1"/>
  <c r="D23" i="3"/>
  <c r="F23" i="3" s="1"/>
  <c r="C23" i="3"/>
  <c r="L20" i="3"/>
  <c r="K20" i="3"/>
  <c r="G20" i="3"/>
  <c r="F20" i="3"/>
  <c r="K19" i="3"/>
  <c r="J19" i="3"/>
  <c r="L19" i="3" s="1"/>
  <c r="I19" i="3"/>
  <c r="H19" i="3"/>
  <c r="E19" i="3"/>
  <c r="G19" i="3" s="1"/>
  <c r="D19" i="3"/>
  <c r="C19" i="3"/>
  <c r="F19" i="3" s="1"/>
  <c r="L17" i="3"/>
  <c r="K17" i="3"/>
  <c r="G17" i="3"/>
  <c r="F17" i="3"/>
  <c r="L16" i="3"/>
  <c r="K16" i="3"/>
  <c r="G16" i="3"/>
  <c r="F16" i="3"/>
  <c r="J15" i="3"/>
  <c r="I15" i="3"/>
  <c r="L15" i="3" s="1"/>
  <c r="H15" i="3"/>
  <c r="K15" i="3" s="1"/>
  <c r="E15" i="3"/>
  <c r="G15" i="3" s="1"/>
  <c r="D15" i="3"/>
  <c r="F15" i="3" s="1"/>
  <c r="C15" i="3"/>
  <c r="C64" i="3" l="1"/>
  <c r="C68" i="3"/>
  <c r="L56" i="3"/>
  <c r="G39" i="3"/>
  <c r="K57" i="3"/>
  <c r="C55" i="3"/>
  <c r="D63" i="3"/>
  <c r="D67" i="3"/>
  <c r="F56" i="3"/>
  <c r="L57" i="3"/>
  <c r="K56" i="3"/>
  <c r="H55" i="3"/>
  <c r="E63" i="3"/>
  <c r="E67" i="3"/>
  <c r="G56" i="3"/>
  <c r="C56" i="3"/>
  <c r="E57" i="3"/>
  <c r="I27" i="3"/>
  <c r="K27" i="3" s="1"/>
  <c r="G41" i="3"/>
  <c r="D55" i="3"/>
  <c r="H57" i="3"/>
  <c r="F31" i="3"/>
  <c r="F47" i="3"/>
  <c r="L51" i="3"/>
  <c r="I39" i="3"/>
  <c r="K40" i="3"/>
  <c r="D27" i="3"/>
  <c r="F27" i="3" s="1"/>
  <c r="J39" i="3"/>
  <c r="L39" i="3" s="1"/>
  <c r="L40" i="3"/>
  <c r="E27" i="3"/>
  <c r="G27" i="3" s="1"/>
  <c r="D57" i="3"/>
  <c r="F55" i="3" l="1"/>
  <c r="E68" i="3"/>
  <c r="E64" i="3"/>
  <c r="G57" i="3"/>
  <c r="C63" i="3"/>
  <c r="C67" i="3"/>
  <c r="L27" i="3"/>
  <c r="E55" i="3"/>
  <c r="K39" i="3"/>
  <c r="I55" i="3"/>
  <c r="K55" i="3" s="1"/>
  <c r="F57" i="3"/>
  <c r="D64" i="3"/>
  <c r="D68" i="3"/>
  <c r="C62" i="3"/>
  <c r="C66" i="3"/>
  <c r="J55" i="3"/>
  <c r="D66" i="3" l="1"/>
  <c r="E62" i="3"/>
  <c r="E66" i="3"/>
  <c r="G55" i="3"/>
  <c r="L55" i="3"/>
  <c r="D62" i="3"/>
  <c r="E50" i="2" l="1"/>
  <c r="G50" i="2" s="1"/>
  <c r="D50" i="2"/>
  <c r="C50" i="2"/>
  <c r="F50" i="2" s="1"/>
  <c r="F49" i="2"/>
  <c r="E49" i="2"/>
  <c r="E53" i="2" s="1"/>
  <c r="D49" i="2"/>
  <c r="D53" i="2" s="1"/>
  <c r="C49" i="2"/>
  <c r="C53" i="2" s="1"/>
  <c r="E47" i="2"/>
  <c r="D47" i="2"/>
  <c r="C47" i="2"/>
  <c r="E46" i="2"/>
  <c r="D46" i="2"/>
  <c r="C46" i="2"/>
  <c r="G44" i="2"/>
  <c r="F44" i="2"/>
  <c r="G43" i="2"/>
  <c r="F43" i="2"/>
  <c r="E40" i="2"/>
  <c r="D40" i="2"/>
  <c r="C40" i="2"/>
  <c r="E39" i="2"/>
  <c r="D39" i="2"/>
  <c r="C39" i="2"/>
  <c r="G37" i="2"/>
  <c r="F37" i="2"/>
  <c r="G36" i="2"/>
  <c r="F36" i="2"/>
  <c r="E33" i="2"/>
  <c r="D33" i="2"/>
  <c r="C33" i="2"/>
  <c r="E32" i="2"/>
  <c r="D32" i="2"/>
  <c r="C32" i="2"/>
  <c r="G30" i="2"/>
  <c r="F30" i="2"/>
  <c r="G29" i="2"/>
  <c r="F29" i="2"/>
  <c r="E26" i="2"/>
  <c r="D26" i="2"/>
  <c r="C26" i="2"/>
  <c r="E25" i="2"/>
  <c r="D25" i="2"/>
  <c r="C25" i="2"/>
  <c r="G23" i="2"/>
  <c r="F23" i="2"/>
  <c r="G22" i="2"/>
  <c r="F22" i="2"/>
  <c r="E19" i="2"/>
  <c r="D19" i="2"/>
  <c r="C19" i="2"/>
  <c r="E18" i="2"/>
  <c r="D18" i="2"/>
  <c r="C18" i="2"/>
  <c r="G16" i="2"/>
  <c r="F16" i="2"/>
  <c r="G15" i="2"/>
  <c r="F15" i="2"/>
  <c r="C52" i="2" l="1"/>
  <c r="D52" i="2"/>
  <c r="F52" i="2" s="1"/>
  <c r="E52" i="2"/>
  <c r="G52" i="2" s="1"/>
  <c r="G49" i="2"/>
</calcChain>
</file>

<file path=xl/sharedStrings.xml><?xml version="1.0" encoding="utf-8"?>
<sst xmlns="http://schemas.openxmlformats.org/spreadsheetml/2006/main" count="191" uniqueCount="76">
  <si>
    <t>BALANCE COMMERCIALE</t>
  </si>
  <si>
    <t>GROUPES DE PRODUITS</t>
  </si>
  <si>
    <t>Var : en %</t>
  </si>
  <si>
    <t>2024/2023</t>
  </si>
  <si>
    <t>2025/2024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</si>
  <si>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</si>
  <si>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</si>
  <si>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</si>
  <si>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</si>
  <si>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</si>
  <si>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</si>
  <si>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</si>
  <si>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</si>
  <si>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</si>
  <si>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</si>
  <si>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</si>
  <si>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</si>
  <si>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</si>
  <si>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 xml:space="preserve"> </t>
  </si>
  <si>
    <t>COMMERCE EXTERIEUR SELON LE REGIME ET LE GROUPEMENT SECTORIEL D'ACTIVITE</t>
  </si>
  <si>
    <t>Produits</t>
  </si>
  <si>
    <t>Exportations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</si>
  <si>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</si>
  <si>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</si>
  <si>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</si>
  <si>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</si>
  <si>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</si>
  <si>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</si>
  <si>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</si>
  <si>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</si>
  <si>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</si>
  <si>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</si>
  <si>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</si>
  <si>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</si>
  <si>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</si>
  <si>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</si>
  <si>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</si>
  <si>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</si>
  <si>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</si>
  <si>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</si>
  <si>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</si>
  <si>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 xml:space="preserve">          Variation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</si>
  <si>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</si>
  <si>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</si>
  <si>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</si>
  <si>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</si>
  <si>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</si>
  <si>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</si>
  <si>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</si>
  <si>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</si>
  <si>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</si>
  <si>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</si>
  <si>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</si>
  <si>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</si>
  <si>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</si>
  <si>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</si>
  <si>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</si>
  <si>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</si>
  <si>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</si>
  <si>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</si>
  <si>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</si>
  <si>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</si>
  <si>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 xml:space="preserve"> 2 mois</t>
  </si>
  <si>
    <t xml:space="preserve">   2 MOIS 2 0 2 5</t>
  </si>
  <si>
    <t xml:space="preserve">Exportations </t>
  </si>
  <si>
    <t xml:space="preserve"> 2mois2023</t>
  </si>
  <si>
    <t xml:space="preserve"> 2mois2024</t>
  </si>
  <si>
    <t xml:space="preserve"> 2mois2025</t>
  </si>
  <si>
    <t xml:space="preserve">  2  MOIS  2 0 2 5</t>
  </si>
  <si>
    <t xml:space="preserve"> 2mois 23</t>
  </si>
  <si>
    <t xml:space="preserve"> 2mois 24</t>
  </si>
  <si>
    <t xml:space="preserve"> 2mois 25</t>
  </si>
  <si>
    <t>2 mois 2025</t>
  </si>
  <si>
    <t>2 mois 23</t>
  </si>
  <si>
    <t>2 mois 24</t>
  </si>
  <si>
    <t>2 mois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</si>
</sst>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0"/>
    <numFmt numFmtId="167" formatCode="#,##0.0"/>
    <numFmt numFmtId="168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>
        <fgColor indexed="13"/>
        <bgColor indexed="9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9" xfId="0" applyBorder="1"/>
    <xf numFmtId="0" fontId="7" fillId="0" borderId="6" xfId="0" applyFont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vertical="center"/>
    </xf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4" fontId="0" fillId="0" borderId="0" xfId="0" applyNumberFormat="1"/>
    <xf numFmtId="164" fontId="9" fillId="0" borderId="0" xfId="0" applyNumberFormat="1" applyFont="1" applyAlignment="1">
      <alignment horizontal="center" vertical="center"/>
    </xf>
    <xf numFmtId="165" fontId="0" fillId="0" borderId="0" xfId="1" applyNumberFormat="1" applyFont="1"/>
    <xf numFmtId="0" fontId="10" fillId="0" borderId="7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7" fontId="7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5" fontId="8" fillId="0" borderId="8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6" fontId="0" fillId="0" borderId="0" xfId="0" applyNumberFormat="1"/>
    <xf numFmtId="0" fontId="13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4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8" xfId="0" applyFont="1" applyBorder="1"/>
    <xf numFmtId="0" fontId="7" fillId="0" borderId="18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17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10" fontId="8" fillId="0" borderId="8" xfId="1" applyNumberFormat="1" applyFont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0" fontId="3" fillId="2" borderId="0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0" fontId="15" fillId="0" borderId="0" xfId="0" applyFont="1"/>
    <xf numFmtId="165" fontId="3" fillId="2" borderId="2" xfId="1" applyNumberFormat="1" applyFont="1" applyFill="1" applyBorder="1" applyAlignment="1">
      <alignment horizontal="center"/>
    </xf>
    <xf numFmtId="17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8" xfId="0" applyBorder="1"/>
    <xf numFmtId="167" fontId="16" fillId="0" borderId="0" xfId="0" applyNumberFormat="1" applyFont="1" applyAlignment="1">
      <alignment horizontal="center" vertical="center"/>
    </xf>
    <xf numFmtId="165" fontId="11" fillId="0" borderId="8" xfId="1" applyNumberFormat="1" applyFont="1" applyBorder="1" applyAlignment="1">
      <alignment horizontal="center"/>
    </xf>
    <xf numFmtId="10" fontId="9" fillId="0" borderId="8" xfId="1" applyNumberFormat="1" applyFont="1" applyBorder="1" applyAlignment="1">
      <alignment horizontal="center"/>
    </xf>
    <xf numFmtId="0" fontId="0" fillId="0" borderId="12" xfId="0" applyBorder="1"/>
    <xf numFmtId="164" fontId="10" fillId="0" borderId="11" xfId="0" applyNumberFormat="1" applyFont="1" applyBorder="1" applyAlignment="1">
      <alignment horizontal="center" vertical="center"/>
    </xf>
    <xf numFmtId="0" fontId="11" fillId="0" borderId="7" xfId="0" applyFont="1" applyBorder="1"/>
    <xf numFmtId="0" fontId="11" fillId="0" borderId="16" xfId="0" applyFont="1" applyBorder="1"/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left" vertical="center"/>
    </xf>
    <xf numFmtId="0" fontId="11" fillId="0" borderId="1" xfId="0" applyFont="1" applyBorder="1"/>
    <xf numFmtId="0" fontId="11" fillId="0" borderId="14" xfId="0" applyFont="1" applyBorder="1"/>
    <xf numFmtId="0" fontId="8" fillId="0" borderId="14" xfId="0" applyFont="1" applyBorder="1" applyAlignment="1">
      <alignment horizontal="center"/>
    </xf>
    <xf numFmtId="1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164" fontId="17" fillId="0" borderId="0" xfId="0" applyNumberFormat="1" applyFont="1" applyAlignment="1">
      <alignment horizontal="center"/>
    </xf>
    <xf numFmtId="10" fontId="8" fillId="0" borderId="8" xfId="1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18" fillId="0" borderId="16" xfId="0" applyFont="1" applyBorder="1"/>
    <xf numFmtId="17" fontId="4" fillId="0" borderId="2" xfId="0" applyNumberFormat="1" applyFont="1" applyBorder="1" applyAlignment="1">
      <alignment horizontal="center"/>
    </xf>
    <xf numFmtId="0" fontId="18" fillId="0" borderId="15" xfId="0" applyFont="1" applyBorder="1"/>
    <xf numFmtId="168" fontId="0" fillId="0" borderId="0" xfId="0" applyNumberFormat="1"/>
    <xf numFmtId="0" fontId="0" fillId="0" borderId="1" xfId="0" applyBorder="1"/>
    <xf numFmtId="0" fontId="0" fillId="0" borderId="10" xfId="0" applyBorder="1"/>
    <xf numFmtId="0" fontId="3" fillId="0" borderId="2" xfId="0" applyFont="1" applyBorder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</xdr:colOff>
      <xdr:row>1</xdr:row>
      <xdr:rowOff>76200</xdr:rowOff>
    </xdr:from>
    <xdr:to>
      <xdr:col>3</xdr:col>
      <xdr:colOff>66676</xdr:colOff>
      <xdr:row>6</xdr:row>
      <xdr:rowOff>57150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5416581B-C577-431C-A6E3-2ABEE05EF881}"/>
            </a:ext>
          </a:extLst>
        </xdr:cNvPr>
        <xdr:cNvSpPr>
          <a:spLocks noChangeArrowheads="1"/>
        </xdr:cNvSpPr>
      </xdr:nvSpPr>
      <xdr:spPr bwMode="auto">
        <a:xfrm>
          <a:off x="415290" y="266700"/>
          <a:ext cx="2527936" cy="933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1</xdr:rowOff>
    </xdr:from>
    <xdr:to>
      <xdr:col>2</xdr:col>
      <xdr:colOff>276226</xdr:colOff>
      <xdr:row>5</xdr:row>
      <xdr:rowOff>161925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BAE5B0AA-0111-4066-ACEE-82E4AD249447}"/>
            </a:ext>
          </a:extLst>
        </xdr:cNvPr>
        <xdr:cNvSpPr>
          <a:spLocks noChangeArrowheads="1"/>
        </xdr:cNvSpPr>
      </xdr:nvSpPr>
      <xdr:spPr bwMode="auto">
        <a:xfrm>
          <a:off x="558165" y="190501"/>
          <a:ext cx="2508886" cy="9239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2</xdr:col>
      <xdr:colOff>666750</xdr:colOff>
      <xdr:row>5</xdr:row>
      <xdr:rowOff>171450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A918527A-74D9-488C-B19E-FEF4A29FCF9D}"/>
            </a:ext>
          </a:extLst>
        </xdr:cNvPr>
        <xdr:cNvSpPr txBox="1">
          <a:spLocks noChangeArrowheads="1"/>
        </xdr:cNvSpPr>
      </xdr:nvSpPr>
      <xdr:spPr bwMode="auto">
        <a:xfrm>
          <a:off x="428625" y="209550"/>
          <a:ext cx="2619375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0</xdr:row>
      <xdr:rowOff>76200</xdr:rowOff>
    </xdr:from>
    <xdr:to>
      <xdr:col>2</xdr:col>
      <xdr:colOff>695326</xdr:colOff>
      <xdr:row>5</xdr:row>
      <xdr:rowOff>19050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423360B2-4995-4DAE-BA54-8F1F9CAFBC1C}"/>
            </a:ext>
          </a:extLst>
        </xdr:cNvPr>
        <xdr:cNvSpPr txBox="1">
          <a:spLocks noChangeArrowheads="1"/>
        </xdr:cNvSpPr>
      </xdr:nvSpPr>
      <xdr:spPr bwMode="auto">
        <a:xfrm>
          <a:off x="638176" y="76200"/>
          <a:ext cx="2800350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tabSelected="1" workbookViewId="0">
      <selection activeCell="E24" sqref="E24"/>
    </sheetView>
  </sheetViews>
  <sheetFormatPr baseColWidth="10" defaultColWidth="9.140625" defaultRowHeight="15" x14ac:dyDescent="0.25"/>
  <cols>
    <col min="1" max="1" width="5.28515625" customWidth="1"/>
    <col min="2" max="2" width="25.28515625" customWidth="1"/>
    <col min="3" max="7" width="12.5703125" customWidth="1"/>
  </cols>
  <sheetData>
    <row r="1" spans="2:7" x14ac:dyDescent="0.25">
      <c r="B1" t="s">
        <v>18</v>
      </c>
    </row>
    <row r="8" spans="2:7" ht="15.75" x14ac:dyDescent="0.25">
      <c r="F8" s="72"/>
    </row>
    <row r="9" spans="2:7" ht="15.75" x14ac:dyDescent="0.25">
      <c r="B9" s="73" t="s">
        <v>51</v>
      </c>
      <c r="C9" s="73"/>
      <c r="D9" s="73"/>
      <c r="E9" s="74"/>
      <c r="F9" s="74"/>
      <c r="G9" s="74"/>
    </row>
    <row r="10" spans="2:7" ht="18.75" x14ac:dyDescent="0.3">
      <c r="B10" s="75" t="s">
        <v>52</v>
      </c>
      <c r="C10" s="76"/>
      <c r="D10" s="77"/>
      <c r="E10" s="60"/>
      <c r="F10" s="78"/>
      <c r="G10" s="60"/>
    </row>
    <row r="11" spans="2:7" ht="15.75" x14ac:dyDescent="0.25">
      <c r="B11" s="75"/>
      <c r="C11" s="75"/>
      <c r="D11" s="75"/>
      <c r="E11" s="60"/>
      <c r="F11" s="72"/>
      <c r="G11" s="60"/>
    </row>
    <row r="12" spans="2:7" ht="16.5" thickBot="1" x14ac:dyDescent="0.3">
      <c r="B12" s="75"/>
      <c r="C12" s="75"/>
      <c r="D12" s="75"/>
      <c r="E12" s="60"/>
      <c r="F12" s="72"/>
      <c r="G12" s="60"/>
    </row>
    <row r="13" spans="2:7" ht="16.5" thickBot="1" x14ac:dyDescent="0.3">
      <c r="B13" s="140" t="s">
        <v>72</v>
      </c>
      <c r="C13" s="141"/>
      <c r="D13" s="141"/>
      <c r="E13" s="141"/>
      <c r="F13" s="141"/>
      <c r="G13" s="142"/>
    </row>
    <row r="14" spans="2:7" ht="15.75" x14ac:dyDescent="0.25">
      <c r="B14" s="79"/>
      <c r="C14" s="79"/>
      <c r="D14" s="79"/>
      <c r="E14" s="80"/>
      <c r="F14" s="72"/>
      <c r="G14" s="80"/>
    </row>
    <row r="15" spans="2:7" x14ac:dyDescent="0.25">
      <c r="B15" s="81" t="s">
        <v>53</v>
      </c>
      <c r="C15" s="82"/>
      <c r="D15" s="82"/>
      <c r="E15" s="60"/>
      <c r="F15" s="60"/>
      <c r="G15" s="60"/>
    </row>
    <row r="16" spans="2:7" x14ac:dyDescent="0.25">
      <c r="B16" s="18"/>
      <c r="C16" s="18"/>
      <c r="D16" s="18"/>
      <c r="E16" s="18"/>
      <c r="F16" s="18"/>
      <c r="G16" s="18"/>
    </row>
    <row r="17" spans="2:7" x14ac:dyDescent="0.25">
      <c r="B17" s="83" t="s">
        <v>54</v>
      </c>
      <c r="C17" s="18"/>
      <c r="D17" s="18"/>
      <c r="E17" s="18"/>
      <c r="F17" s="18"/>
      <c r="G17" s="18"/>
    </row>
    <row r="18" spans="2:7" ht="15.75" thickBot="1" x14ac:dyDescent="0.3">
      <c r="B18" s="84"/>
      <c r="C18" s="18"/>
      <c r="D18" s="18"/>
      <c r="E18" s="18"/>
      <c r="F18" s="18"/>
      <c r="G18" s="18"/>
    </row>
    <row r="19" spans="2:7" ht="16.5" thickTop="1" thickBot="1" x14ac:dyDescent="0.3">
      <c r="B19" s="85"/>
      <c r="C19" s="86" t="s">
        <v>55</v>
      </c>
      <c r="D19" s="86"/>
      <c r="E19" s="87"/>
      <c r="F19" s="86" t="s">
        <v>56</v>
      </c>
      <c r="G19" s="86"/>
    </row>
    <row r="20" spans="2:7" ht="15.75" thickTop="1" x14ac:dyDescent="0.25">
      <c r="B20" s="18"/>
      <c r="C20" s="88" t="s">
        <v>73</v>
      </c>
      <c r="D20" s="88" t="s">
        <v>74</v>
      </c>
      <c r="E20" s="88" t="s">
        <v>75</v>
      </c>
      <c r="F20" s="89" t="s">
        <v>3</v>
      </c>
      <c r="G20" s="89" t="s">
        <v>4</v>
      </c>
    </row>
    <row r="21" spans="2:7" x14ac:dyDescent="0.25">
      <c r="B21" s="84" t="s">
        <v>21</v>
      </c>
      <c r="C21" s="90">
        <f t="shared" ref="C21:E22" si="0">C37+C45</f>
        <v>10044.335855029</v>
      </c>
      <c r="D21" s="90">
        <f t="shared" si="0"/>
        <v>10637.573537049</v>
      </c>
      <c r="E21" s="90">
        <f t="shared" si="0"/>
        <v>10169.204923795</v>
      </c>
      <c r="F21" s="91">
        <f>(D21-C21)/C21</f>
        <v>5.9061912164454188E-2</v>
      </c>
      <c r="G21" s="91">
        <f>(E21-D21)/D21</f>
        <v>-4.4029647515267105E-2</v>
      </c>
    </row>
    <row r="22" spans="2:7" x14ac:dyDescent="0.25">
      <c r="B22" s="84" t="s">
        <v>22</v>
      </c>
      <c r="C22" s="90">
        <f>C38+C46</f>
        <v>12402.896799620001</v>
      </c>
      <c r="D22" s="90">
        <f t="shared" si="0"/>
        <v>12417.478602944</v>
      </c>
      <c r="E22" s="90">
        <f t="shared" si="0"/>
        <v>13687.097533289503</v>
      </c>
      <c r="F22" s="91">
        <f>(D22-C22)/C22</f>
        <v>1.1756772276333134E-3</v>
      </c>
      <c r="G22" s="91">
        <f>(E22-D22)/D22</f>
        <v>0.10224450316705158</v>
      </c>
    </row>
    <row r="23" spans="2:7" x14ac:dyDescent="0.25">
      <c r="B23" s="84"/>
      <c r="C23" s="18"/>
      <c r="D23" s="18"/>
      <c r="E23" s="18"/>
      <c r="F23" s="18"/>
      <c r="G23" s="18"/>
    </row>
    <row r="24" spans="2:7" x14ac:dyDescent="0.25">
      <c r="B24" s="84" t="s">
        <v>57</v>
      </c>
      <c r="C24" s="90">
        <f>C21-C22</f>
        <v>-2358.5609445910013</v>
      </c>
      <c r="D24" s="90">
        <f>D21-D22</f>
        <v>-1779.905065895</v>
      </c>
      <c r="E24" s="90">
        <f>E21-E22</f>
        <v>-3517.8926094945036</v>
      </c>
      <c r="F24" s="92"/>
      <c r="G24" s="92"/>
    </row>
    <row r="25" spans="2:7" x14ac:dyDescent="0.25">
      <c r="B25" s="84" t="s">
        <v>58</v>
      </c>
      <c r="C25" s="93">
        <f>C21/C22</f>
        <v>0.80983789652565175</v>
      </c>
      <c r="D25" s="93">
        <f>D21/D22</f>
        <v>0.85666131403898604</v>
      </c>
      <c r="E25" s="93">
        <f>E21/E22</f>
        <v>0.7429774573507385</v>
      </c>
      <c r="F25" s="92"/>
      <c r="G25" s="92"/>
    </row>
    <row r="26" spans="2:7" x14ac:dyDescent="0.25">
      <c r="B26" s="84"/>
      <c r="C26" s="18"/>
      <c r="D26" s="18"/>
      <c r="E26" s="18"/>
      <c r="F26" s="18"/>
      <c r="G26" s="18"/>
    </row>
    <row r="27" spans="2:7" x14ac:dyDescent="0.25">
      <c r="B27" s="94"/>
      <c r="C27" s="95"/>
      <c r="D27" s="95"/>
      <c r="E27" s="95"/>
      <c r="F27" s="95"/>
      <c r="G27" s="95"/>
    </row>
    <row r="28" spans="2:7" x14ac:dyDescent="0.25">
      <c r="B28" s="94"/>
      <c r="C28" s="95"/>
      <c r="D28" s="95"/>
      <c r="E28" s="95"/>
      <c r="F28" s="95"/>
      <c r="G28" s="95"/>
    </row>
    <row r="29" spans="2:7" x14ac:dyDescent="0.25">
      <c r="B29" s="84"/>
      <c r="C29" s="18"/>
      <c r="D29" s="18"/>
      <c r="E29" s="18"/>
      <c r="F29" s="18"/>
      <c r="G29" s="18"/>
    </row>
    <row r="30" spans="2:7" x14ac:dyDescent="0.25">
      <c r="B30" s="81" t="s">
        <v>59</v>
      </c>
      <c r="C30" s="60"/>
      <c r="D30" s="60"/>
      <c r="E30" s="60"/>
      <c r="F30" s="60"/>
      <c r="G30" s="60"/>
    </row>
    <row r="31" spans="2:7" ht="15.75" thickBot="1" x14ac:dyDescent="0.3">
      <c r="B31" s="84"/>
      <c r="C31" s="18"/>
      <c r="D31" s="18"/>
      <c r="E31" s="18"/>
      <c r="F31" s="18"/>
      <c r="G31" s="18"/>
    </row>
    <row r="32" spans="2:7" ht="16.5" thickTop="1" thickBot="1" x14ac:dyDescent="0.3">
      <c r="B32" s="85"/>
      <c r="C32" s="86" t="s">
        <v>55</v>
      </c>
      <c r="D32" s="86"/>
      <c r="E32" s="86"/>
      <c r="F32" s="86" t="s">
        <v>56</v>
      </c>
      <c r="G32" s="86"/>
    </row>
    <row r="33" spans="2:7" ht="15.75" thickTop="1" x14ac:dyDescent="0.25">
      <c r="B33" s="18"/>
      <c r="C33" s="88" t="s">
        <v>73</v>
      </c>
      <c r="D33" s="88" t="s">
        <v>74</v>
      </c>
      <c r="E33" s="88" t="s">
        <v>75</v>
      </c>
      <c r="F33" s="89" t="s">
        <v>3</v>
      </c>
      <c r="G33" s="89" t="s">
        <v>4</v>
      </c>
    </row>
    <row r="34" spans="2:7" x14ac:dyDescent="0.25">
      <c r="B34" s="18"/>
      <c r="D34" s="18"/>
      <c r="E34" s="18"/>
      <c r="F34" s="18"/>
      <c r="G34" s="18"/>
    </row>
    <row r="35" spans="2:7" x14ac:dyDescent="0.25">
      <c r="B35" s="83" t="s">
        <v>60</v>
      </c>
      <c r="D35" s="18"/>
      <c r="E35" s="18"/>
      <c r="F35" s="18"/>
      <c r="G35" s="18"/>
    </row>
    <row r="36" spans="2:7" x14ac:dyDescent="0.25">
      <c r="B36" s="18"/>
      <c r="D36" s="18"/>
      <c r="E36" s="18"/>
      <c r="F36" s="18"/>
      <c r="G36" s="18"/>
    </row>
    <row r="37" spans="2:7" x14ac:dyDescent="0.25">
      <c r="B37" s="84" t="s">
        <v>21</v>
      </c>
      <c r="C37" s="90">
        <v>2969.3249072149997</v>
      </c>
      <c r="D37" s="90">
        <v>3556.1600714289998</v>
      </c>
      <c r="E37" s="90">
        <v>3196.6603917719999</v>
      </c>
      <c r="F37" s="91">
        <f>(D37-C37)/C37</f>
        <v>0.19763252003446355</v>
      </c>
      <c r="G37" s="91">
        <f>(E37-D37)/D37</f>
        <v>-0.10109209721612428</v>
      </c>
    </row>
    <row r="38" spans="2:7" x14ac:dyDescent="0.25">
      <c r="B38" s="84" t="s">
        <v>22</v>
      </c>
      <c r="C38" s="90">
        <v>8437.0407396490009</v>
      </c>
      <c r="D38" s="90">
        <v>8377.4230512270005</v>
      </c>
      <c r="E38" s="90">
        <v>9734.5385814705041</v>
      </c>
      <c r="F38" s="91">
        <f>(D38-C38)/C38</f>
        <v>-7.0661847277604332E-3</v>
      </c>
      <c r="G38" s="91">
        <f>(E38-D38)/D38</f>
        <v>0.16199677656779354</v>
      </c>
    </row>
    <row r="39" spans="2:7" x14ac:dyDescent="0.25">
      <c r="B39" s="84"/>
      <c r="D39" s="18"/>
      <c r="E39" s="18"/>
      <c r="F39" s="18"/>
      <c r="G39" s="18"/>
    </row>
    <row r="40" spans="2:7" x14ac:dyDescent="0.25">
      <c r="B40" s="84" t="s">
        <v>57</v>
      </c>
      <c r="C40" s="90">
        <f>C37-C38</f>
        <v>-5467.7158324340016</v>
      </c>
      <c r="D40" s="90">
        <f>D37-D38</f>
        <v>-4821.2629797980007</v>
      </c>
      <c r="E40" s="90">
        <f>E37-E38</f>
        <v>-6537.8781896985038</v>
      </c>
      <c r="F40" s="96"/>
      <c r="G40" s="18"/>
    </row>
    <row r="41" spans="2:7" x14ac:dyDescent="0.25">
      <c r="B41" s="84" t="s">
        <v>58</v>
      </c>
      <c r="C41" s="93">
        <f>C37/C38</f>
        <v>0.35193914535234661</v>
      </c>
      <c r="D41" s="93">
        <f>D37/D38</f>
        <v>0.42449331371753352</v>
      </c>
      <c r="E41" s="93">
        <f>E37/E38</f>
        <v>0.32838335017304032</v>
      </c>
      <c r="F41" s="18"/>
      <c r="G41" s="18"/>
    </row>
    <row r="42" spans="2:7" x14ac:dyDescent="0.25">
      <c r="B42" s="18"/>
      <c r="D42" s="18"/>
      <c r="E42" s="18"/>
      <c r="F42" s="18"/>
      <c r="G42" s="18"/>
    </row>
    <row r="43" spans="2:7" x14ac:dyDescent="0.25">
      <c r="B43" s="83" t="s">
        <v>61</v>
      </c>
      <c r="D43" s="92"/>
      <c r="E43" s="18"/>
      <c r="F43" s="18"/>
      <c r="G43" s="18"/>
    </row>
    <row r="44" spans="2:7" x14ac:dyDescent="0.25">
      <c r="B44" s="18"/>
      <c r="D44" s="18"/>
      <c r="E44" s="18"/>
      <c r="F44" s="18"/>
      <c r="G44" s="18"/>
    </row>
    <row r="45" spans="2:7" x14ac:dyDescent="0.25">
      <c r="B45" s="84" t="s">
        <v>21</v>
      </c>
      <c r="C45" s="90">
        <v>7075.0109478139993</v>
      </c>
      <c r="D45" s="90">
        <v>7081.4134656199994</v>
      </c>
      <c r="E45" s="90">
        <v>6972.5445320230001</v>
      </c>
      <c r="F45" s="91">
        <f>(D45-C45)/C45</f>
        <v>9.0494811290409702E-4</v>
      </c>
      <c r="G45" s="91">
        <f>(E45-D45)/D45</f>
        <v>-1.5373898745717079E-2</v>
      </c>
    </row>
    <row r="46" spans="2:7" x14ac:dyDescent="0.25">
      <c r="B46" s="84" t="s">
        <v>22</v>
      </c>
      <c r="C46" s="90">
        <v>3965.8560599709995</v>
      </c>
      <c r="D46" s="90">
        <v>4040.0555517170001</v>
      </c>
      <c r="E46" s="90">
        <v>3952.558951819</v>
      </c>
      <c r="F46" s="91">
        <f>(D46-C46)/C46</f>
        <v>1.8709577610475151E-2</v>
      </c>
      <c r="G46" s="91">
        <f>(E46-D46)/D46</f>
        <v>-2.1657276435422916E-2</v>
      </c>
    </row>
    <row r="47" spans="2:7" x14ac:dyDescent="0.25">
      <c r="B47" s="84"/>
      <c r="C47" s="97"/>
      <c r="D47" s="18"/>
      <c r="E47" s="18"/>
      <c r="F47" s="18"/>
      <c r="G47" s="18"/>
    </row>
    <row r="48" spans="2:7" x14ac:dyDescent="0.25">
      <c r="B48" s="84" t="s">
        <v>57</v>
      </c>
      <c r="C48" s="90">
        <f>C45-C46</f>
        <v>3109.1548878429999</v>
      </c>
      <c r="D48" s="90">
        <f>D45-D46</f>
        <v>3041.3579139029994</v>
      </c>
      <c r="E48" s="90">
        <f>E45-E46</f>
        <v>3019.9855802040001</v>
      </c>
      <c r="F48" s="18"/>
      <c r="G48" s="18"/>
    </row>
    <row r="49" spans="2:7" x14ac:dyDescent="0.25">
      <c r="B49" s="84" t="s">
        <v>58</v>
      </c>
      <c r="C49" s="93">
        <f>C45/C46</f>
        <v>1.7839807700599541</v>
      </c>
      <c r="D49" s="93">
        <f>D45/D46</f>
        <v>1.7528010134935992</v>
      </c>
      <c r="E49" s="93">
        <f>E45/E46</f>
        <v>1.7640583270274004</v>
      </c>
      <c r="F49" s="18"/>
      <c r="G49" s="18"/>
    </row>
    <row r="50" spans="2:7" x14ac:dyDescent="0.25">
      <c r="B50" s="18"/>
      <c r="D50" s="18"/>
      <c r="E50" s="18"/>
      <c r="F50" s="18"/>
      <c r="G50" s="18"/>
    </row>
    <row r="51" spans="2:7" x14ac:dyDescent="0.25">
      <c r="B51" s="18"/>
      <c r="C51" s="92"/>
      <c r="D51" s="18"/>
      <c r="E51" s="18"/>
      <c r="F51" s="18"/>
      <c r="G51" s="18"/>
    </row>
    <row r="52" spans="2:7" ht="15.75" thickBot="1" x14ac:dyDescent="0.3">
      <c r="B52" s="139"/>
      <c r="C52" s="139"/>
      <c r="D52" s="139"/>
      <c r="E52" s="139"/>
      <c r="F52" s="139"/>
      <c r="G52" s="139"/>
    </row>
  </sheetData>
  <mergeCells count="1">
    <mergeCell ref="B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dimension ref="B1:G54"/>
  <sheetViews>
    <sheetView topLeftCell="A33" workbookViewId="0">
      <selection activeCell="P18" sqref="P18"/>
    </sheetView>
  </sheetViews>
  <sheetFormatPr baseColWidth="10" defaultRowHeight="15" x14ac:dyDescent="0.25"/>
  <cols>
    <col min="1" max="1" width="7" customWidth="1"/>
    <col min="2" max="2" width="34.85546875" customWidth="1"/>
  </cols>
  <sheetData>
    <row r="1" spans="2:7" x14ac:dyDescent="0.25">
      <c r="B1" s="1"/>
    </row>
    <row r="2" spans="2:7" x14ac:dyDescent="0.25">
      <c r="B2" s="2"/>
      <c r="C2" s="3"/>
      <c r="D2" s="3"/>
      <c r="E2" s="3"/>
      <c r="F2" s="3"/>
      <c r="G2" s="3"/>
    </row>
    <row r="3" spans="2:7" x14ac:dyDescent="0.25">
      <c r="B3" s="2"/>
      <c r="C3" s="3"/>
      <c r="D3" s="3"/>
      <c r="E3" s="3"/>
      <c r="F3" s="3"/>
      <c r="G3" s="3"/>
    </row>
    <row r="4" spans="2:7" x14ac:dyDescent="0.25">
      <c r="B4" s="2"/>
      <c r="C4" s="3"/>
      <c r="D4" s="3"/>
      <c r="E4" s="3"/>
      <c r="F4" s="3"/>
      <c r="G4" s="3"/>
    </row>
    <row r="5" spans="2:7" x14ac:dyDescent="0.25">
      <c r="B5" s="2"/>
      <c r="C5" s="3"/>
      <c r="D5" s="3"/>
      <c r="E5" s="3"/>
      <c r="F5" s="3"/>
      <c r="G5" s="3"/>
    </row>
    <row r="6" spans="2:7" x14ac:dyDescent="0.25">
      <c r="B6" s="2"/>
      <c r="C6" s="3"/>
      <c r="D6" s="3"/>
      <c r="E6" s="3"/>
      <c r="F6" s="3"/>
      <c r="G6" s="3"/>
    </row>
    <row r="7" spans="2:7" x14ac:dyDescent="0.25">
      <c r="B7" s="2"/>
      <c r="C7" s="3"/>
      <c r="D7" s="3"/>
      <c r="E7" s="3"/>
      <c r="F7" s="3"/>
      <c r="G7" s="3"/>
    </row>
    <row r="8" spans="2:7" x14ac:dyDescent="0.25">
      <c r="B8" s="2"/>
      <c r="C8" s="3"/>
      <c r="D8" s="3"/>
      <c r="E8" s="3"/>
      <c r="F8" s="3"/>
      <c r="G8" s="3"/>
    </row>
    <row r="9" spans="2:7" ht="18.75" x14ac:dyDescent="0.3">
      <c r="B9" s="4" t="s">
        <v>0</v>
      </c>
      <c r="C9" s="5"/>
      <c r="D9" s="5"/>
      <c r="E9" s="5"/>
      <c r="F9" s="5"/>
      <c r="G9" s="5"/>
    </row>
    <row r="10" spans="2:7" x14ac:dyDescent="0.25">
      <c r="B10" s="6"/>
      <c r="C10" s="7"/>
      <c r="D10" s="7"/>
      <c r="E10" s="7"/>
      <c r="F10" s="7"/>
      <c r="G10" s="7"/>
    </row>
    <row r="11" spans="2:7" x14ac:dyDescent="0.25">
      <c r="B11" s="99" t="s">
        <v>1</v>
      </c>
      <c r="C11" s="8" t="s">
        <v>62</v>
      </c>
      <c r="D11" s="8" t="s">
        <v>62</v>
      </c>
      <c r="E11" s="8" t="s">
        <v>62</v>
      </c>
      <c r="F11" s="143" t="s">
        <v>2</v>
      </c>
      <c r="G11" s="143"/>
    </row>
    <row r="12" spans="2:7" x14ac:dyDescent="0.25">
      <c r="B12" s="99"/>
      <c r="C12" s="8">
        <v>2023</v>
      </c>
      <c r="D12" s="8">
        <v>2024</v>
      </c>
      <c r="E12" s="8">
        <v>2025</v>
      </c>
      <c r="F12" s="8" t="s">
        <v>3</v>
      </c>
      <c r="G12" s="8" t="s">
        <v>4</v>
      </c>
    </row>
    <row r="13" spans="2:7" x14ac:dyDescent="0.25">
      <c r="B13" s="100"/>
      <c r="C13" s="6"/>
      <c r="D13" s="6"/>
      <c r="E13" s="6"/>
      <c r="F13" s="6"/>
      <c r="G13" s="6"/>
    </row>
    <row r="14" spans="2:7" x14ac:dyDescent="0.25">
      <c r="B14" s="9" t="s">
        <v>5</v>
      </c>
      <c r="C14" s="6"/>
      <c r="D14" s="6"/>
      <c r="E14" s="6"/>
      <c r="F14" s="6"/>
      <c r="G14" s="6"/>
    </row>
    <row r="15" spans="2:7" x14ac:dyDescent="0.25">
      <c r="B15" s="9" t="s">
        <v>6</v>
      </c>
      <c r="C15" s="11">
        <v>1289.933374903</v>
      </c>
      <c r="D15" s="11">
        <v>2057.148748992</v>
      </c>
      <c r="E15" s="11">
        <v>1697.6768274870001</v>
      </c>
      <c r="F15" s="12">
        <f>+(D15-C15)/C15</f>
        <v>0.59477131843859221</v>
      </c>
      <c r="G15" s="12">
        <f>+(E15-D15)/D15</f>
        <v>-0.1747427946963683</v>
      </c>
    </row>
    <row r="16" spans="2:7" x14ac:dyDescent="0.25">
      <c r="B16" s="10" t="s">
        <v>7</v>
      </c>
      <c r="C16" s="11">
        <v>1288.8567716520001</v>
      </c>
      <c r="D16" s="11">
        <v>1181.6566418689999</v>
      </c>
      <c r="E16" s="11">
        <v>1307.4786408455038</v>
      </c>
      <c r="F16" s="12">
        <f>+(D16-C16)/C16</f>
        <v>-8.3174587076573117E-2</v>
      </c>
      <c r="G16" s="12">
        <f>+(E16-D16)/D16</f>
        <v>0.10647932277306379</v>
      </c>
    </row>
    <row r="17" spans="2:7" x14ac:dyDescent="0.25">
      <c r="B17" s="10"/>
      <c r="C17" s="6"/>
      <c r="D17" s="6"/>
      <c r="E17" s="6"/>
      <c r="F17" s="6"/>
      <c r="G17" s="6"/>
    </row>
    <row r="18" spans="2:7" x14ac:dyDescent="0.25">
      <c r="B18" s="9" t="s">
        <v>8</v>
      </c>
      <c r="C18" s="11">
        <f>+C15-C16</f>
        <v>1.076603250999824</v>
      </c>
      <c r="D18" s="11">
        <f>+D15-D16</f>
        <v>875.4921071230001</v>
      </c>
      <c r="E18" s="11">
        <f>+E15-E16</f>
        <v>390.19818664149625</v>
      </c>
      <c r="F18" s="6"/>
      <c r="G18" s="6"/>
    </row>
    <row r="19" spans="2:7" x14ac:dyDescent="0.25">
      <c r="B19" s="10" t="s">
        <v>9</v>
      </c>
      <c r="C19" s="12">
        <f>+C15/C16</f>
        <v>1.0008353164406467</v>
      </c>
      <c r="D19" s="12">
        <f>+D15/D16</f>
        <v>1.7409022859112895</v>
      </c>
      <c r="E19" s="12">
        <f>+E15/E16</f>
        <v>1.298435610687428</v>
      </c>
      <c r="F19" s="6"/>
      <c r="G19" s="6"/>
    </row>
    <row r="20" spans="2:7" x14ac:dyDescent="0.25">
      <c r="B20" s="10"/>
      <c r="C20" s="6"/>
      <c r="D20" s="6"/>
      <c r="E20" s="6"/>
      <c r="F20" s="6"/>
      <c r="G20" s="6"/>
    </row>
    <row r="21" spans="2:7" x14ac:dyDescent="0.25">
      <c r="B21" s="9" t="s">
        <v>10</v>
      </c>
      <c r="C21" s="6"/>
      <c r="D21" s="6"/>
      <c r="E21" s="6"/>
      <c r="F21" s="6"/>
      <c r="G21" s="6"/>
    </row>
    <row r="22" spans="2:7" x14ac:dyDescent="0.25">
      <c r="B22" s="9" t="s">
        <v>6</v>
      </c>
      <c r="C22" s="11">
        <v>3439.9347378490002</v>
      </c>
      <c r="D22" s="11">
        <v>3155.5578597859999</v>
      </c>
      <c r="E22" s="11">
        <v>3266.618604327</v>
      </c>
      <c r="F22" s="12">
        <f>+(D22-C22)/C22</f>
        <v>-8.2669265475897327E-2</v>
      </c>
      <c r="G22" s="12">
        <f>+(E22-D22)/D22</f>
        <v>3.5195280668544569E-2</v>
      </c>
    </row>
    <row r="23" spans="2:7" x14ac:dyDescent="0.25">
      <c r="B23" s="10" t="s">
        <v>7</v>
      </c>
      <c r="C23" s="11">
        <v>4410.4968513630001</v>
      </c>
      <c r="D23" s="11">
        <v>4106.8390967529995</v>
      </c>
      <c r="E23" s="11">
        <v>4597.3417174799997</v>
      </c>
      <c r="F23" s="12">
        <f>+(D23-C23)/C23</f>
        <v>-6.8848876859794073E-2</v>
      </c>
      <c r="G23" s="12">
        <f>+(E23-D23)/D23</f>
        <v>0.11943555838718092</v>
      </c>
    </row>
    <row r="24" spans="2:7" x14ac:dyDescent="0.25">
      <c r="B24" s="10"/>
      <c r="C24" s="6"/>
      <c r="D24" s="6"/>
      <c r="E24" s="6"/>
      <c r="F24" s="6"/>
      <c r="G24" s="6"/>
    </row>
    <row r="25" spans="2:7" x14ac:dyDescent="0.25">
      <c r="B25" s="10" t="s">
        <v>8</v>
      </c>
      <c r="C25" s="11">
        <f>+C22-C23</f>
        <v>-970.56211351399998</v>
      </c>
      <c r="D25" s="11">
        <f>+D22-D23</f>
        <v>-951.28123696699959</v>
      </c>
      <c r="E25" s="11">
        <f>+E22-E23</f>
        <v>-1330.7231131529998</v>
      </c>
      <c r="F25" s="6"/>
      <c r="G25" s="6"/>
    </row>
    <row r="26" spans="2:7" x14ac:dyDescent="0.25">
      <c r="B26" s="10" t="s">
        <v>9</v>
      </c>
      <c r="C26" s="12">
        <f>+C22/C23</f>
        <v>0.77994268078571194</v>
      </c>
      <c r="D26" s="12">
        <f>+D22/D23</f>
        <v>0.76836656743647114</v>
      </c>
      <c r="E26" s="12">
        <f>+E22/E23</f>
        <v>0.71054509433281232</v>
      </c>
      <c r="F26" s="6"/>
      <c r="G26" s="6"/>
    </row>
    <row r="27" spans="2:7" x14ac:dyDescent="0.25">
      <c r="B27" s="10"/>
      <c r="C27" s="6"/>
      <c r="D27" s="6"/>
      <c r="E27" s="6"/>
      <c r="F27" s="6"/>
      <c r="G27" s="6"/>
    </row>
    <row r="28" spans="2:7" x14ac:dyDescent="0.25">
      <c r="B28" s="9" t="s">
        <v>11</v>
      </c>
      <c r="C28" s="6"/>
      <c r="D28" s="6"/>
      <c r="E28" s="6"/>
      <c r="F28" s="6"/>
      <c r="G28" s="6"/>
    </row>
    <row r="29" spans="2:7" x14ac:dyDescent="0.25">
      <c r="B29" s="9" t="s">
        <v>6</v>
      </c>
      <c r="C29" s="11">
        <v>1739.2625838600002</v>
      </c>
      <c r="D29" s="11">
        <v>1913.8089127809999</v>
      </c>
      <c r="E29" s="11">
        <v>1813.494173004</v>
      </c>
      <c r="F29" s="12">
        <f>+(D29-C29)/C29</f>
        <v>0.10035651346769248</v>
      </c>
      <c r="G29" s="12">
        <f>+(E29-D29)/D29</f>
        <v>-5.2416277877622708E-2</v>
      </c>
    </row>
    <row r="30" spans="2:7" x14ac:dyDescent="0.25">
      <c r="B30" s="10" t="s">
        <v>7</v>
      </c>
      <c r="C30" s="11">
        <v>1919.9125732570001</v>
      </c>
      <c r="D30" s="11">
        <v>2142.0794286569999</v>
      </c>
      <c r="E30" s="11">
        <v>2408.932328718</v>
      </c>
      <c r="F30" s="12">
        <f>+(D30-C30)/C30</f>
        <v>0.11571717300809639</v>
      </c>
      <c r="G30" s="12">
        <f>+(E30-D30)/D30</f>
        <v>0.12457656634530423</v>
      </c>
    </row>
    <row r="31" spans="2:7" x14ac:dyDescent="0.25">
      <c r="B31" s="10"/>
      <c r="C31" s="6"/>
      <c r="D31" s="6"/>
      <c r="E31" s="6"/>
      <c r="F31" s="6"/>
      <c r="G31" s="6"/>
    </row>
    <row r="32" spans="2:7" x14ac:dyDescent="0.25">
      <c r="B32" s="10" t="s">
        <v>8</v>
      </c>
      <c r="C32" s="11">
        <f>+C29-C30</f>
        <v>-180.6499893969999</v>
      </c>
      <c r="D32" s="11">
        <f>+D29-D30</f>
        <v>-228.27051587599999</v>
      </c>
      <c r="E32" s="11">
        <f>+E29-E30</f>
        <v>-595.438155714</v>
      </c>
      <c r="F32" s="6"/>
      <c r="G32" s="6"/>
    </row>
    <row r="33" spans="2:7" x14ac:dyDescent="0.25">
      <c r="B33" s="10" t="s">
        <v>9</v>
      </c>
      <c r="C33" s="12">
        <f>+C29/C30</f>
        <v>0.90590717936153753</v>
      </c>
      <c r="D33" s="12">
        <f>+D29/D30</f>
        <v>0.89343508330168842</v>
      </c>
      <c r="E33" s="12">
        <f>+E29/E30</f>
        <v>0.7528207211902529</v>
      </c>
      <c r="F33" s="6"/>
      <c r="G33" s="6"/>
    </row>
    <row r="34" spans="2:7" x14ac:dyDescent="0.25">
      <c r="B34" s="10"/>
      <c r="C34" s="6"/>
      <c r="D34" s="6"/>
      <c r="E34" s="6"/>
      <c r="F34" s="6"/>
      <c r="G34" s="6"/>
    </row>
    <row r="35" spans="2:7" x14ac:dyDescent="0.25">
      <c r="B35" s="9" t="s">
        <v>12</v>
      </c>
      <c r="C35" s="6"/>
      <c r="D35" s="6"/>
      <c r="E35" s="6"/>
      <c r="F35" s="6"/>
      <c r="G35" s="6"/>
    </row>
    <row r="36" spans="2:7" x14ac:dyDescent="0.25">
      <c r="B36" s="9" t="s">
        <v>6</v>
      </c>
      <c r="C36" s="11">
        <v>3099.175916355</v>
      </c>
      <c r="D36" s="11">
        <v>3056.5345640770001</v>
      </c>
      <c r="E36" s="11">
        <v>2960.0984416379997</v>
      </c>
      <c r="F36" s="12">
        <f>+(D36-C36)/C36</f>
        <v>-1.37589325126633E-2</v>
      </c>
      <c r="G36" s="12">
        <f>+(E36-D36)/D36</f>
        <v>-3.1550803832680302E-2</v>
      </c>
    </row>
    <row r="37" spans="2:7" x14ac:dyDescent="0.25">
      <c r="B37" s="10" t="s">
        <v>7</v>
      </c>
      <c r="C37" s="11">
        <v>2614.1740603059998</v>
      </c>
      <c r="D37" s="11">
        <v>2709.7615124539998</v>
      </c>
      <c r="E37" s="11">
        <v>3096.58530978</v>
      </c>
      <c r="F37" s="12">
        <f>+(D37-C37)/C37</f>
        <v>3.656506794991727E-2</v>
      </c>
      <c r="G37" s="12">
        <f>+(E37-D37)/D37</f>
        <v>0.14275197117833699</v>
      </c>
    </row>
    <row r="38" spans="2:7" x14ac:dyDescent="0.25">
      <c r="B38" s="10"/>
      <c r="C38" s="6"/>
      <c r="D38" s="6"/>
      <c r="E38" s="6"/>
      <c r="F38" s="6"/>
      <c r="G38" s="6"/>
    </row>
    <row r="39" spans="2:7" x14ac:dyDescent="0.25">
      <c r="B39" s="10" t="s">
        <v>8</v>
      </c>
      <c r="C39" s="11">
        <f>+C36-C37</f>
        <v>485.00185604900025</v>
      </c>
      <c r="D39" s="11">
        <f>+D36-D37</f>
        <v>346.77305162300036</v>
      </c>
      <c r="E39" s="11">
        <f>+E36-E37</f>
        <v>-136.48686814200028</v>
      </c>
      <c r="F39" s="6"/>
      <c r="G39" s="6"/>
    </row>
    <row r="40" spans="2:7" x14ac:dyDescent="0.25">
      <c r="B40" s="10" t="s">
        <v>9</v>
      </c>
      <c r="C40" s="12">
        <f>+C36/C37</f>
        <v>1.1855277593842504</v>
      </c>
      <c r="D40" s="12">
        <f>+D36/D37</f>
        <v>1.127971797528764</v>
      </c>
      <c r="E40" s="12">
        <f>+E36/E37</f>
        <v>0.95592342710180422</v>
      </c>
      <c r="F40" s="6"/>
      <c r="G40" s="6"/>
    </row>
    <row r="41" spans="2:7" x14ac:dyDescent="0.25">
      <c r="B41" s="10"/>
      <c r="C41" s="6"/>
      <c r="D41" s="6"/>
      <c r="E41" s="6"/>
      <c r="F41" s="6"/>
      <c r="G41" s="6"/>
    </row>
    <row r="42" spans="2:7" x14ac:dyDescent="0.25">
      <c r="B42" s="9" t="s">
        <v>13</v>
      </c>
      <c r="C42" s="6"/>
      <c r="D42" s="6"/>
      <c r="E42" s="6"/>
      <c r="F42" s="6"/>
      <c r="G42" s="6"/>
    </row>
    <row r="43" spans="2:7" x14ac:dyDescent="0.25">
      <c r="B43" s="9" t="s">
        <v>6</v>
      </c>
      <c r="C43" s="11">
        <v>476.02924206199998</v>
      </c>
      <c r="D43" s="11">
        <v>454.52345141299998</v>
      </c>
      <c r="E43" s="11">
        <v>431.31687733900003</v>
      </c>
      <c r="F43" s="12">
        <f>+(D43-C43)/C43</f>
        <v>-4.5177457073527855E-2</v>
      </c>
      <c r="G43" s="12">
        <f>+(E43-D43)/D43</f>
        <v>-5.1056934470282006E-2</v>
      </c>
    </row>
    <row r="44" spans="2:7" x14ac:dyDescent="0.25">
      <c r="B44" s="10" t="s">
        <v>7</v>
      </c>
      <c r="C44" s="11">
        <v>2169.4565430419998</v>
      </c>
      <c r="D44" s="11">
        <v>2277.1419232110002</v>
      </c>
      <c r="E44" s="11">
        <v>2276.7595364660001</v>
      </c>
      <c r="F44" s="12">
        <f>+(D44-C44)/C44</f>
        <v>4.9637030303453115E-2</v>
      </c>
      <c r="G44" s="101">
        <f>+(E44-D44)/D44</f>
        <v>-1.6792398449231143E-4</v>
      </c>
    </row>
    <row r="45" spans="2:7" x14ac:dyDescent="0.25">
      <c r="B45" s="10"/>
      <c r="C45" s="6"/>
      <c r="D45" s="6"/>
      <c r="E45" s="6"/>
      <c r="F45" s="6"/>
      <c r="G45" s="6"/>
    </row>
    <row r="46" spans="2:7" x14ac:dyDescent="0.25">
      <c r="B46" s="10" t="s">
        <v>8</v>
      </c>
      <c r="C46" s="11">
        <f>+C43-C44</f>
        <v>-1693.4273009799999</v>
      </c>
      <c r="D46" s="11">
        <f>+D43-D44</f>
        <v>-1822.6184717980002</v>
      </c>
      <c r="E46" s="11">
        <f>+E43-E44</f>
        <v>-1845.4426591270001</v>
      </c>
      <c r="F46" s="6"/>
      <c r="G46" s="6"/>
    </row>
    <row r="47" spans="2:7" x14ac:dyDescent="0.25">
      <c r="B47" s="10" t="s">
        <v>9</v>
      </c>
      <c r="C47" s="12">
        <f>+C43/C44</f>
        <v>0.21942326689545688</v>
      </c>
      <c r="D47" s="12">
        <f>+D43/D44</f>
        <v>0.19960260130474256</v>
      </c>
      <c r="E47" s="12">
        <f>+E43/E44</f>
        <v>0.18944331644636161</v>
      </c>
      <c r="F47" s="6"/>
      <c r="G47" s="6"/>
    </row>
    <row r="48" spans="2:7" ht="15.75" thickBot="1" x14ac:dyDescent="0.3">
      <c r="B48" s="102"/>
      <c r="C48" s="6"/>
      <c r="D48" s="6"/>
      <c r="E48" s="6"/>
      <c r="F48" s="103"/>
      <c r="G48" s="104"/>
    </row>
    <row r="49" spans="2:7" x14ac:dyDescent="0.25">
      <c r="B49" s="9" t="s">
        <v>14</v>
      </c>
      <c r="C49" s="13">
        <f t="shared" ref="C49:E50" si="0">SUM(C15+C22+C29+C36+C43)</f>
        <v>10044.335855029001</v>
      </c>
      <c r="D49" s="13">
        <f t="shared" si="0"/>
        <v>10637.573537049002</v>
      </c>
      <c r="E49" s="13">
        <f t="shared" si="0"/>
        <v>10169.204923795</v>
      </c>
      <c r="F49" s="15">
        <f>+(D49-C49)/C49</f>
        <v>5.9061912164454181E-2</v>
      </c>
      <c r="G49" s="15">
        <f>+(E49-D49)/D49</f>
        <v>-4.4029647515267265E-2</v>
      </c>
    </row>
    <row r="50" spans="2:7" x14ac:dyDescent="0.25">
      <c r="B50" s="9" t="s">
        <v>15</v>
      </c>
      <c r="C50" s="14">
        <f t="shared" si="0"/>
        <v>12402.896799620001</v>
      </c>
      <c r="D50" s="14">
        <f t="shared" si="0"/>
        <v>12417.478602943998</v>
      </c>
      <c r="E50" s="14">
        <f t="shared" si="0"/>
        <v>13687.097533289503</v>
      </c>
      <c r="F50" s="15">
        <f>+(D50-C50)/C50</f>
        <v>1.1756772276331668E-3</v>
      </c>
      <c r="G50" s="15">
        <f>+(E50-D50)/D50</f>
        <v>0.10224450316705173</v>
      </c>
    </row>
    <row r="51" spans="2:7" x14ac:dyDescent="0.25">
      <c r="B51" s="9"/>
      <c r="C51" s="6"/>
      <c r="D51" s="6"/>
      <c r="E51" s="6"/>
      <c r="F51" s="105"/>
      <c r="G51" s="105"/>
    </row>
    <row r="52" spans="2:7" x14ac:dyDescent="0.25">
      <c r="B52" s="9" t="s">
        <v>16</v>
      </c>
      <c r="C52" s="14">
        <f t="shared" ref="C52:E52" si="1">C49-C50</f>
        <v>-2358.5609445909995</v>
      </c>
      <c r="D52" s="14">
        <f t="shared" si="1"/>
        <v>-1779.9050658949964</v>
      </c>
      <c r="E52" s="14">
        <f t="shared" si="1"/>
        <v>-3517.8926094945036</v>
      </c>
      <c r="F52" s="15">
        <f>+(D52-C52)/C52</f>
        <v>-0.24534277141451966</v>
      </c>
      <c r="G52" s="15">
        <f>+(E52-D52)/D52</f>
        <v>0.97644957413815126</v>
      </c>
    </row>
    <row r="53" spans="2:7" ht="15.75" thickBot="1" x14ac:dyDescent="0.3">
      <c r="B53" s="16" t="s">
        <v>17</v>
      </c>
      <c r="C53" s="17">
        <f t="shared" ref="C53:E53" si="2">+C49/C50</f>
        <v>0.80983789652565186</v>
      </c>
      <c r="D53" s="17">
        <f t="shared" si="2"/>
        <v>0.85666131403898638</v>
      </c>
      <c r="E53" s="17">
        <f t="shared" si="2"/>
        <v>0.7429774573507385</v>
      </c>
      <c r="F53" s="106"/>
      <c r="G53" s="106"/>
    </row>
    <row r="54" spans="2:7" x14ac:dyDescent="0.25">
      <c r="B54" s="1"/>
      <c r="F54" s="1"/>
    </row>
  </sheetData>
  <mergeCells count="1">
    <mergeCell ref="F11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dimension ref="B6:M68"/>
  <sheetViews>
    <sheetView topLeftCell="A6" workbookViewId="0">
      <selection activeCell="U67" sqref="U67"/>
    </sheetView>
  </sheetViews>
  <sheetFormatPr baseColWidth="10" defaultRowHeight="15" x14ac:dyDescent="0.25"/>
  <cols>
    <col min="1" max="1" width="6.140625" customWidth="1"/>
    <col min="2" max="2" width="29.5703125" customWidth="1"/>
    <col min="3" max="12" width="10.7109375" customWidth="1"/>
  </cols>
  <sheetData>
    <row r="6" spans="2:12" x14ac:dyDescent="0.25">
      <c r="B6" s="18"/>
      <c r="C6" s="18"/>
      <c r="D6" s="18" t="s">
        <v>18</v>
      </c>
      <c r="E6" s="18"/>
      <c r="H6" s="18"/>
      <c r="I6" s="18"/>
      <c r="J6" s="18"/>
      <c r="K6" s="18"/>
    </row>
    <row r="7" spans="2:12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2" ht="15.75" x14ac:dyDescent="0.25">
      <c r="B8" s="147" t="s">
        <v>19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2:12" x14ac:dyDescent="0.25">
      <c r="C9" s="19"/>
      <c r="D9" s="19"/>
      <c r="E9" s="19"/>
      <c r="H9" s="19"/>
      <c r="I9" s="19"/>
      <c r="J9" s="19"/>
      <c r="K9" s="19"/>
    </row>
    <row r="10" spans="2:12" ht="16.5" thickBot="1" x14ac:dyDescent="0.3">
      <c r="B10" s="151" t="s">
        <v>63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2:12" ht="15.75" thickBot="1" x14ac:dyDescent="0.3">
      <c r="B11" s="20" t="s">
        <v>20</v>
      </c>
      <c r="C11" s="148" t="s">
        <v>64</v>
      </c>
      <c r="D11" s="149"/>
      <c r="E11" s="149"/>
      <c r="F11" s="149"/>
      <c r="G11" s="150"/>
      <c r="H11" s="148" t="s">
        <v>22</v>
      </c>
      <c r="I11" s="149"/>
      <c r="J11" s="149"/>
      <c r="K11" s="149"/>
      <c r="L11" s="150"/>
    </row>
    <row r="12" spans="2:12" ht="15.75" thickBot="1" x14ac:dyDescent="0.3">
      <c r="B12" s="21"/>
      <c r="C12" s="144" t="s">
        <v>23</v>
      </c>
      <c r="D12" s="145"/>
      <c r="E12" s="145"/>
      <c r="F12" s="145" t="s">
        <v>24</v>
      </c>
      <c r="G12" s="146"/>
      <c r="H12" s="144" t="s">
        <v>23</v>
      </c>
      <c r="I12" s="145"/>
      <c r="J12" s="145"/>
      <c r="K12" s="145" t="s">
        <v>24</v>
      </c>
      <c r="L12" s="146"/>
    </row>
    <row r="13" spans="2:12" ht="15.75" thickBot="1" x14ac:dyDescent="0.3">
      <c r="B13" s="22"/>
      <c r="C13" s="107" t="s">
        <v>65</v>
      </c>
      <c r="D13" s="107" t="s">
        <v>66</v>
      </c>
      <c r="E13" s="107" t="s">
        <v>67</v>
      </c>
      <c r="F13" s="23" t="s">
        <v>3</v>
      </c>
      <c r="G13" s="23" t="s">
        <v>4</v>
      </c>
      <c r="H13" s="107" t="s">
        <v>65</v>
      </c>
      <c r="I13" s="107" t="s">
        <v>66</v>
      </c>
      <c r="J13" s="107" t="s">
        <v>67</v>
      </c>
      <c r="K13" s="23" t="s">
        <v>3</v>
      </c>
      <c r="L13" s="23" t="s">
        <v>4</v>
      </c>
    </row>
    <row r="14" spans="2:12" x14ac:dyDescent="0.25">
      <c r="B14" s="21"/>
      <c r="C14" s="24"/>
      <c r="D14" s="24"/>
      <c r="E14" s="24"/>
      <c r="F14" s="108"/>
      <c r="G14" s="64"/>
      <c r="H14" s="24"/>
      <c r="I14" s="24"/>
      <c r="J14" s="24"/>
      <c r="K14" s="25"/>
      <c r="L14" s="109"/>
    </row>
    <row r="15" spans="2:12" x14ac:dyDescent="0.25">
      <c r="B15" s="26" t="s">
        <v>25</v>
      </c>
      <c r="C15" s="27">
        <f>SUM(C16:C17)</f>
        <v>1391.984063006</v>
      </c>
      <c r="D15" s="27">
        <f>SUM(D16:D17)</f>
        <v>2178.2621778829998</v>
      </c>
      <c r="E15" s="27">
        <f>SUM(E16:E17)</f>
        <v>1818.1644485669999</v>
      </c>
      <c r="F15" s="28">
        <f t="shared" ref="F15:G17" si="0">(D15-C15)/C15</f>
        <v>0.56486143467693606</v>
      </c>
      <c r="G15" s="29">
        <f t="shared" si="0"/>
        <v>-0.1653142275398502</v>
      </c>
      <c r="H15" s="27">
        <f>SUM(H16:H17)</f>
        <v>1684.7314656509998</v>
      </c>
      <c r="I15" s="27">
        <f>SUM(I16:I17)</f>
        <v>1502.662917765</v>
      </c>
      <c r="J15" s="27">
        <f>SUM(J16:J17)</f>
        <v>1812.966303776504</v>
      </c>
      <c r="K15" s="28">
        <f t="shared" ref="K15:L17" si="1">(I15-H15)/H15</f>
        <v>-0.1080697734909619</v>
      </c>
      <c r="L15" s="29">
        <f>(J15-I15)/I15</f>
        <v>0.20650232486806602</v>
      </c>
    </row>
    <row r="16" spans="2:12" x14ac:dyDescent="0.25">
      <c r="B16" s="30" t="s">
        <v>26</v>
      </c>
      <c r="C16" s="31">
        <v>1198.973930053</v>
      </c>
      <c r="D16" s="110">
        <v>2001.347662464</v>
      </c>
      <c r="E16" s="110">
        <v>1600.554635062</v>
      </c>
      <c r="F16" s="32">
        <f t="shared" si="0"/>
        <v>0.66921699654931732</v>
      </c>
      <c r="G16" s="33">
        <f t="shared" si="0"/>
        <v>-0.20026157119975621</v>
      </c>
      <c r="H16" s="31">
        <v>1586.8376389129999</v>
      </c>
      <c r="I16" s="110">
        <v>1384.5761245680001</v>
      </c>
      <c r="J16" s="110">
        <v>1720.925367482504</v>
      </c>
      <c r="K16" s="32">
        <f t="shared" si="1"/>
        <v>-0.12746200958754106</v>
      </c>
      <c r="L16" s="33">
        <f t="shared" si="1"/>
        <v>0.24292578569448314</v>
      </c>
    </row>
    <row r="17" spans="2:13" x14ac:dyDescent="0.25">
      <c r="B17" s="30" t="s">
        <v>27</v>
      </c>
      <c r="C17" s="31">
        <v>193.01013295299998</v>
      </c>
      <c r="D17" s="110">
        <v>176.914515419</v>
      </c>
      <c r="E17" s="110">
        <v>217.60981350500001</v>
      </c>
      <c r="F17" s="32">
        <f t="shared" si="0"/>
        <v>-8.3392603734019702E-2</v>
      </c>
      <c r="G17" s="33">
        <f t="shared" si="0"/>
        <v>0.23002803353709142</v>
      </c>
      <c r="H17" s="31">
        <v>97.893826738000001</v>
      </c>
      <c r="I17" s="110">
        <v>118.08679319699999</v>
      </c>
      <c r="J17" s="110">
        <v>92.040936294000005</v>
      </c>
      <c r="K17" s="32">
        <f t="shared" si="1"/>
        <v>0.20627415570385066</v>
      </c>
      <c r="L17" s="33">
        <f t="shared" si="1"/>
        <v>-0.22056536720028133</v>
      </c>
    </row>
    <row r="18" spans="2:13" x14ac:dyDescent="0.25">
      <c r="B18" s="30"/>
      <c r="C18" s="31"/>
      <c r="D18" s="110"/>
      <c r="E18" s="110"/>
      <c r="F18" s="32"/>
      <c r="G18" s="33"/>
      <c r="H18" s="31"/>
      <c r="I18" s="31"/>
      <c r="J18" s="110"/>
      <c r="K18" s="32"/>
      <c r="L18" s="33"/>
    </row>
    <row r="19" spans="2:13" x14ac:dyDescent="0.25">
      <c r="B19" s="26" t="s">
        <v>28</v>
      </c>
      <c r="C19" s="27">
        <f>SUM(C20:C21)</f>
        <v>476.02924206199998</v>
      </c>
      <c r="D19" s="27">
        <f>SUM(D20:D21)</f>
        <v>454.52345141299998</v>
      </c>
      <c r="E19" s="27">
        <f>SUM(E20:E21)</f>
        <v>431.31687733900003</v>
      </c>
      <c r="F19" s="28">
        <f>(D19-C19)/C19</f>
        <v>-4.5177457073527855E-2</v>
      </c>
      <c r="G19" s="29">
        <f>(E19-D19)/D19</f>
        <v>-5.1056934470282006E-2</v>
      </c>
      <c r="H19" s="27">
        <f>SUM(H20:H21)</f>
        <v>2169.4565430419998</v>
      </c>
      <c r="I19" s="27">
        <f>SUM(I20:I21)</f>
        <v>2277.1419232110002</v>
      </c>
      <c r="J19" s="27">
        <f>SUM(J20:J21)</f>
        <v>2276.7595364660001</v>
      </c>
      <c r="K19" s="28">
        <f>(I19-H19)/H19</f>
        <v>4.9637030303453115E-2</v>
      </c>
      <c r="L19" s="98">
        <f>(J19-I19)/I19</f>
        <v>-1.6792398449231143E-4</v>
      </c>
    </row>
    <row r="20" spans="2:13" x14ac:dyDescent="0.25">
      <c r="B20" s="30" t="s">
        <v>26</v>
      </c>
      <c r="C20" s="31">
        <v>476.02924206199998</v>
      </c>
      <c r="D20" s="110">
        <v>454.52345141299998</v>
      </c>
      <c r="E20" s="110">
        <v>431.31687733900003</v>
      </c>
      <c r="F20" s="32">
        <f>(D20-C20)/C20</f>
        <v>-4.5177457073527855E-2</v>
      </c>
      <c r="G20" s="111">
        <f>(E20-D20)/D20</f>
        <v>-5.1056934470282006E-2</v>
      </c>
      <c r="H20" s="31">
        <v>2169.4565430419998</v>
      </c>
      <c r="I20" s="110">
        <v>2277.1419232110002</v>
      </c>
      <c r="J20" s="110">
        <v>2276.7595364660001</v>
      </c>
      <c r="K20" s="32">
        <f>(I20-H20)/H20</f>
        <v>4.9637030303453115E-2</v>
      </c>
      <c r="L20" s="112">
        <f>(J20-I20)/I20</f>
        <v>-1.6792398449231143E-4</v>
      </c>
    </row>
    <row r="21" spans="2:13" x14ac:dyDescent="0.25">
      <c r="B21" s="30" t="s">
        <v>27</v>
      </c>
      <c r="C21" s="31">
        <v>0</v>
      </c>
      <c r="D21" s="31">
        <v>0</v>
      </c>
      <c r="E21" s="31">
        <v>0</v>
      </c>
      <c r="F21" s="32"/>
      <c r="G21" s="33"/>
      <c r="H21" s="31">
        <v>0</v>
      </c>
      <c r="I21" s="31">
        <v>0</v>
      </c>
      <c r="J21" s="31">
        <v>0</v>
      </c>
      <c r="K21" s="32"/>
      <c r="L21" s="33"/>
    </row>
    <row r="22" spans="2:13" x14ac:dyDescent="0.25">
      <c r="B22" s="30"/>
      <c r="C22" s="31"/>
      <c r="D22" s="31"/>
      <c r="E22" s="31"/>
      <c r="F22" s="32"/>
      <c r="G22" s="33"/>
      <c r="H22" s="31"/>
      <c r="I22" s="31"/>
      <c r="J22" s="31"/>
      <c r="K22" s="32"/>
      <c r="L22" s="33"/>
    </row>
    <row r="23" spans="2:13" x14ac:dyDescent="0.25">
      <c r="B23" s="26" t="s">
        <v>29</v>
      </c>
      <c r="C23" s="27">
        <f>SUM(C24:C25)</f>
        <v>482.32048807900003</v>
      </c>
      <c r="D23" s="27">
        <f>SUM(D24:D25)</f>
        <v>356.68877235000002</v>
      </c>
      <c r="E23" s="27">
        <f>SUM(E24:E25)</f>
        <v>388.91699875300003</v>
      </c>
      <c r="F23" s="28">
        <f>(D23-C23)/C23</f>
        <v>-0.2604735208934823</v>
      </c>
      <c r="G23" s="29">
        <f>(E23-D23)/D23</f>
        <v>9.0353913274781011E-2</v>
      </c>
      <c r="H23" s="27">
        <f>SUM(H24:H25)</f>
        <v>284.16781501000003</v>
      </c>
      <c r="I23" s="27">
        <f>SUM(I24:I25)</f>
        <v>203.91609953400001</v>
      </c>
      <c r="J23" s="27">
        <f>SUM(J24:J25)</f>
        <v>241.06549749499999</v>
      </c>
      <c r="K23" s="28">
        <f>(I23-H23)/H23</f>
        <v>-0.28240958770498309</v>
      </c>
      <c r="L23" s="29">
        <f>(J23-I23)/I23</f>
        <v>0.18217981829730839</v>
      </c>
    </row>
    <row r="24" spans="2:13" x14ac:dyDescent="0.25">
      <c r="B24" s="30" t="s">
        <v>26</v>
      </c>
      <c r="C24" s="31">
        <v>482.32048807900003</v>
      </c>
      <c r="D24" s="110">
        <v>356.68877235000002</v>
      </c>
      <c r="E24" s="110">
        <v>388.91699875300003</v>
      </c>
      <c r="F24" s="32">
        <f>(D24-C24)/C24</f>
        <v>-0.2604735208934823</v>
      </c>
      <c r="G24" s="33">
        <f>(E24-D24)/D24</f>
        <v>9.0353913274781011E-2</v>
      </c>
      <c r="H24" s="31">
        <v>284.16781501000003</v>
      </c>
      <c r="I24" s="110">
        <v>203.91609953400001</v>
      </c>
      <c r="J24" s="110">
        <v>241.06549749499999</v>
      </c>
      <c r="K24" s="32">
        <f>(I24-H24)/H24</f>
        <v>-0.28240958770498309</v>
      </c>
      <c r="L24" s="33">
        <f>(J24-I24)/I24</f>
        <v>0.18217981829730839</v>
      </c>
      <c r="M24" s="34"/>
    </row>
    <row r="25" spans="2:13" x14ac:dyDescent="0.25">
      <c r="B25" s="30" t="s">
        <v>27</v>
      </c>
      <c r="C25" s="31">
        <v>0</v>
      </c>
      <c r="D25" s="31">
        <v>0</v>
      </c>
      <c r="E25" s="31">
        <v>0</v>
      </c>
      <c r="F25" s="32"/>
      <c r="G25" s="33"/>
      <c r="H25" s="31">
        <v>0</v>
      </c>
      <c r="I25" s="31">
        <v>0</v>
      </c>
      <c r="J25" s="31">
        <v>0</v>
      </c>
      <c r="K25" s="32"/>
      <c r="L25" s="33"/>
      <c r="M25" s="34"/>
    </row>
    <row r="26" spans="2:13" x14ac:dyDescent="0.25">
      <c r="B26" s="30"/>
      <c r="C26" s="31"/>
      <c r="D26" s="31"/>
      <c r="E26" s="31"/>
      <c r="F26" s="32"/>
      <c r="G26" s="33"/>
      <c r="H26" s="31"/>
      <c r="I26" s="31"/>
      <c r="J26" s="31"/>
      <c r="K26" s="32"/>
      <c r="L26" s="33"/>
    </row>
    <row r="27" spans="2:13" x14ac:dyDescent="0.25">
      <c r="B27" s="26" t="s">
        <v>30</v>
      </c>
      <c r="C27" s="27">
        <f>SUM(C28:C29)</f>
        <v>2085.082112607</v>
      </c>
      <c r="D27" s="27">
        <f>SUM(D28:D29)</f>
        <v>1937.4996027919997</v>
      </c>
      <c r="E27" s="27">
        <f>SUM(E28:E29)</f>
        <v>1926.395444578</v>
      </c>
      <c r="F27" s="28">
        <f t="shared" ref="F27:G29" si="2">(D27-C27)/C27</f>
        <v>-7.0780190824464156E-2</v>
      </c>
      <c r="G27" s="29">
        <f t="shared" si="2"/>
        <v>-5.7311796079845398E-3</v>
      </c>
      <c r="H27" s="27">
        <f>SUM(H28:H29)</f>
        <v>1313.5643919339998</v>
      </c>
      <c r="I27" s="27">
        <f>SUM(I28:I29)</f>
        <v>1282.5708365410001</v>
      </c>
      <c r="J27" s="27">
        <f>SUM(J28:J29)</f>
        <v>1279.309640983</v>
      </c>
      <c r="K27" s="28">
        <f t="shared" ref="K27:L29" si="3">(I27-H27)/H27</f>
        <v>-2.3595002714230852E-2</v>
      </c>
      <c r="L27" s="29">
        <f t="shared" si="3"/>
        <v>-2.5427020988526921E-3</v>
      </c>
      <c r="M27" s="34"/>
    </row>
    <row r="28" spans="2:13" x14ac:dyDescent="0.25">
      <c r="B28" s="30" t="s">
        <v>26</v>
      </c>
      <c r="C28" s="35">
        <f t="shared" ref="C28:E29" si="4">C32+C36</f>
        <v>76.801778598000013</v>
      </c>
      <c r="D28" s="35">
        <f t="shared" si="4"/>
        <v>84.341446902000001</v>
      </c>
      <c r="E28" s="35">
        <f t="shared" si="4"/>
        <v>86.702768304999992</v>
      </c>
      <c r="F28" s="32">
        <f t="shared" si="2"/>
        <v>9.8170490861475029E-2</v>
      </c>
      <c r="G28" s="33">
        <f t="shared" si="2"/>
        <v>2.7997164973274802E-2</v>
      </c>
      <c r="H28" s="35">
        <f t="shared" ref="H28:J29" si="5">H32+H36</f>
        <v>224.39683197699998</v>
      </c>
      <c r="I28" s="35">
        <f t="shared" si="5"/>
        <v>254.36204982200002</v>
      </c>
      <c r="J28" s="35">
        <f t="shared" si="5"/>
        <v>289.310250569</v>
      </c>
      <c r="K28" s="32">
        <f t="shared" si="3"/>
        <v>0.1335367241194893</v>
      </c>
      <c r="L28" s="33">
        <f t="shared" si="3"/>
        <v>0.13739549894119971</v>
      </c>
      <c r="M28" s="36"/>
    </row>
    <row r="29" spans="2:13" x14ac:dyDescent="0.25">
      <c r="B29" s="30" t="s">
        <v>27</v>
      </c>
      <c r="C29" s="35">
        <f t="shared" si="4"/>
        <v>2008.2803340089999</v>
      </c>
      <c r="D29" s="35">
        <f t="shared" si="4"/>
        <v>1853.1581558899998</v>
      </c>
      <c r="E29" s="35">
        <f t="shared" si="4"/>
        <v>1839.692676273</v>
      </c>
      <c r="F29" s="32">
        <f t="shared" si="2"/>
        <v>-7.7241297189491381E-2</v>
      </c>
      <c r="G29" s="33">
        <f t="shared" si="2"/>
        <v>-7.2662333617892717E-3</v>
      </c>
      <c r="H29" s="35">
        <f t="shared" si="5"/>
        <v>1089.1675599569999</v>
      </c>
      <c r="I29" s="35">
        <f t="shared" si="5"/>
        <v>1028.208786719</v>
      </c>
      <c r="J29" s="35">
        <f t="shared" si="5"/>
        <v>989.999390414</v>
      </c>
      <c r="K29" s="32">
        <f t="shared" si="3"/>
        <v>-5.5968223328655198E-2</v>
      </c>
      <c r="L29" s="33">
        <f t="shared" si="3"/>
        <v>-3.7161126026675664E-2</v>
      </c>
      <c r="M29" s="36"/>
    </row>
    <row r="30" spans="2:13" x14ac:dyDescent="0.25">
      <c r="B30" s="30"/>
      <c r="C30" s="35"/>
      <c r="D30" s="35"/>
      <c r="E30" s="35"/>
      <c r="F30" s="32"/>
      <c r="G30" s="33"/>
      <c r="H30" s="35"/>
      <c r="I30" s="35"/>
      <c r="J30" s="35"/>
      <c r="K30" s="32"/>
      <c r="L30" s="33"/>
    </row>
    <row r="31" spans="2:13" x14ac:dyDescent="0.25">
      <c r="B31" s="26" t="s">
        <v>31</v>
      </c>
      <c r="C31" s="27">
        <f>SUM(C32:C33)</f>
        <v>1700.1912299539999</v>
      </c>
      <c r="D31" s="27">
        <f>SUM(D32:D33)</f>
        <v>1572.4763371999998</v>
      </c>
      <c r="E31" s="27">
        <f>SUM(E32:E33)</f>
        <v>1568.4888932619999</v>
      </c>
      <c r="F31" s="28">
        <f t="shared" ref="F31:G33" si="6">(D31-C31)/C31</f>
        <v>-7.5117957617894318E-2</v>
      </c>
      <c r="G31" s="29">
        <f t="shared" si="6"/>
        <v>-2.5357735717028394E-3</v>
      </c>
      <c r="H31" s="27">
        <f>SUM(H32:H33)</f>
        <v>1115.8635738089999</v>
      </c>
      <c r="I31" s="27">
        <f>SUM(I32:I33)</f>
        <v>1097.7220186049999</v>
      </c>
      <c r="J31" s="27">
        <f>SUM(J32:J33)</f>
        <v>1087.3787345349999</v>
      </c>
      <c r="K31" s="28">
        <f t="shared" ref="K31:L33" si="7">(I31-H31)/H31</f>
        <v>-1.6257861292195291E-2</v>
      </c>
      <c r="L31" s="29">
        <f t="shared" si="7"/>
        <v>-9.4224984966087937E-3</v>
      </c>
    </row>
    <row r="32" spans="2:13" x14ac:dyDescent="0.25">
      <c r="B32" s="30" t="s">
        <v>26</v>
      </c>
      <c r="C32" s="31">
        <v>64.90038031200001</v>
      </c>
      <c r="D32" s="110">
        <v>75.170923579999993</v>
      </c>
      <c r="E32" s="110">
        <v>77.481126036999996</v>
      </c>
      <c r="F32" s="32">
        <f t="shared" si="6"/>
        <v>0.15825089496588005</v>
      </c>
      <c r="G32" s="33">
        <f t="shared" si="6"/>
        <v>3.0732660275769926E-2</v>
      </c>
      <c r="H32" s="31">
        <v>185.27523961899999</v>
      </c>
      <c r="I32" s="110">
        <v>218.498356551</v>
      </c>
      <c r="J32" s="110">
        <v>248.174032641</v>
      </c>
      <c r="K32" s="32">
        <f t="shared" si="7"/>
        <v>0.17931763035535686</v>
      </c>
      <c r="L32" s="33">
        <f t="shared" si="7"/>
        <v>0.13581647275719144</v>
      </c>
    </row>
    <row r="33" spans="2:12" x14ac:dyDescent="0.25">
      <c r="B33" s="30" t="s">
        <v>27</v>
      </c>
      <c r="C33" s="31">
        <v>1635.290849642</v>
      </c>
      <c r="D33" s="110">
        <v>1497.3054136199999</v>
      </c>
      <c r="E33" s="110">
        <v>1491.007767225</v>
      </c>
      <c r="F33" s="32">
        <f t="shared" si="6"/>
        <v>-8.437975180513492E-2</v>
      </c>
      <c r="G33" s="33">
        <f t="shared" si="6"/>
        <v>-4.2059865260048925E-3</v>
      </c>
      <c r="H33" s="31">
        <v>930.58833418999996</v>
      </c>
      <c r="I33" s="110">
        <v>879.22366205399999</v>
      </c>
      <c r="J33" s="110">
        <v>839.20470189399998</v>
      </c>
      <c r="K33" s="32">
        <f t="shared" si="7"/>
        <v>-5.5195912358721601E-2</v>
      </c>
      <c r="L33" s="33">
        <f t="shared" si="7"/>
        <v>-4.5516245623451079E-2</v>
      </c>
    </row>
    <row r="34" spans="2:12" x14ac:dyDescent="0.25">
      <c r="B34" s="30"/>
      <c r="C34" s="31"/>
      <c r="D34" s="110"/>
      <c r="E34" s="110"/>
      <c r="F34" s="32"/>
      <c r="G34" s="33"/>
      <c r="H34" s="31"/>
      <c r="I34" s="31"/>
      <c r="J34" s="110"/>
      <c r="K34" s="32"/>
      <c r="L34" s="33"/>
    </row>
    <row r="35" spans="2:12" x14ac:dyDescent="0.25">
      <c r="B35" s="26" t="s">
        <v>32</v>
      </c>
      <c r="C35" s="27">
        <f>SUM(C36:C37)</f>
        <v>384.89088265300001</v>
      </c>
      <c r="D35" s="27">
        <f>SUM(D36:D37)</f>
        <v>365.02326559200003</v>
      </c>
      <c r="E35" s="27">
        <f>SUM(E36:E37)</f>
        <v>357.90655131599999</v>
      </c>
      <c r="F35" s="28">
        <f t="shared" ref="F35:G37" si="8">(D35-C35)/C35</f>
        <v>-5.1618830054001849E-2</v>
      </c>
      <c r="G35" s="29">
        <f t="shared" si="8"/>
        <v>-1.9496604591649928E-2</v>
      </c>
      <c r="H35" s="27">
        <f>SUM(H36:H37)</f>
        <v>197.70081812500001</v>
      </c>
      <c r="I35" s="27">
        <f>SUM(I36:I37)</f>
        <v>184.84881793599999</v>
      </c>
      <c r="J35" s="27">
        <f>SUM(J36:J37)</f>
        <v>191.930906448</v>
      </c>
      <c r="K35" s="28">
        <f t="shared" ref="K35:L37" si="9">(I35-H35)/H35</f>
        <v>-6.5007319195179589E-2</v>
      </c>
      <c r="L35" s="29">
        <f t="shared" si="9"/>
        <v>3.8312868813973354E-2</v>
      </c>
    </row>
    <row r="36" spans="2:12" x14ac:dyDescent="0.25">
      <c r="B36" s="30" t="s">
        <v>26</v>
      </c>
      <c r="C36" s="31">
        <v>11.901398285999999</v>
      </c>
      <c r="D36" s="110">
        <v>9.1705233220000011</v>
      </c>
      <c r="E36" s="110">
        <v>9.2216422680000001</v>
      </c>
      <c r="F36" s="32">
        <f t="shared" si="8"/>
        <v>-0.22945832904461444</v>
      </c>
      <c r="G36" s="33">
        <f t="shared" si="8"/>
        <v>5.5742670516267176E-3</v>
      </c>
      <c r="H36" s="31">
        <v>39.121592358000001</v>
      </c>
      <c r="I36" s="110">
        <v>35.863693271000002</v>
      </c>
      <c r="J36" s="110">
        <v>41.136217928000001</v>
      </c>
      <c r="K36" s="32">
        <f t="shared" si="9"/>
        <v>-8.3276239299952426E-2</v>
      </c>
      <c r="L36" s="33">
        <f t="shared" si="9"/>
        <v>0.14701566336625604</v>
      </c>
    </row>
    <row r="37" spans="2:12" x14ac:dyDescent="0.25">
      <c r="B37" s="30" t="s">
        <v>27</v>
      </c>
      <c r="C37" s="31">
        <v>372.98948436699999</v>
      </c>
      <c r="D37" s="110">
        <v>355.85274227000002</v>
      </c>
      <c r="E37" s="110">
        <v>348.68490904800001</v>
      </c>
      <c r="F37" s="32">
        <f t="shared" si="8"/>
        <v>-4.5944303566849108E-2</v>
      </c>
      <c r="G37" s="33">
        <f t="shared" si="8"/>
        <v>-2.014269491440784E-2</v>
      </c>
      <c r="H37" s="31">
        <v>158.57922576700003</v>
      </c>
      <c r="I37" s="110">
        <v>148.985124665</v>
      </c>
      <c r="J37" s="110">
        <v>150.79468851999999</v>
      </c>
      <c r="K37" s="32">
        <f t="shared" si="9"/>
        <v>-6.0500365388948284E-2</v>
      </c>
      <c r="L37" s="33">
        <f t="shared" si="9"/>
        <v>1.2145936442103747E-2</v>
      </c>
    </row>
    <row r="38" spans="2:12" x14ac:dyDescent="0.25">
      <c r="B38" s="30"/>
      <c r="C38" s="31"/>
      <c r="D38" s="110"/>
      <c r="E38" s="110"/>
      <c r="F38" s="32"/>
      <c r="G38" s="33"/>
      <c r="H38" s="31"/>
      <c r="I38" s="31"/>
      <c r="J38" s="110"/>
      <c r="K38" s="32"/>
      <c r="L38" s="33"/>
    </row>
    <row r="39" spans="2:12" x14ac:dyDescent="0.25">
      <c r="B39" s="26" t="s">
        <v>33</v>
      </c>
      <c r="C39" s="27">
        <f>SUM(C40:C41)</f>
        <v>4461.0606278839996</v>
      </c>
      <c r="D39" s="27">
        <f>SUM(D40:D41)</f>
        <v>4651.1337035679999</v>
      </c>
      <c r="E39" s="27">
        <f>SUM(E40:E41)</f>
        <v>4418.690641487</v>
      </c>
      <c r="F39" s="28">
        <f t="shared" ref="F39:G41" si="10">(D39-C39)/C39</f>
        <v>4.260714918240352E-2</v>
      </c>
      <c r="G39" s="29">
        <f t="shared" si="10"/>
        <v>-4.9975570881285791E-2</v>
      </c>
      <c r="H39" s="27">
        <f>SUM(H40:H41)</f>
        <v>4643.0759729359997</v>
      </c>
      <c r="I39" s="27">
        <f>SUM(I40:I41)</f>
        <v>4788.687140731</v>
      </c>
      <c r="J39" s="27">
        <f>SUM(J40:J41)</f>
        <v>5571.0936682379997</v>
      </c>
      <c r="K39" s="28">
        <f t="shared" ref="K39:L41" si="11">(I39-H39)/H39</f>
        <v>3.1360927248176081E-2</v>
      </c>
      <c r="L39" s="29">
        <f t="shared" si="11"/>
        <v>0.16338643651453166</v>
      </c>
    </row>
    <row r="40" spans="2:12" x14ac:dyDescent="0.25">
      <c r="B40" s="30" t="s">
        <v>26</v>
      </c>
      <c r="C40" s="35">
        <f t="shared" ref="C40:E41" si="12">C44+C48</f>
        <v>329.70404430399998</v>
      </c>
      <c r="D40" s="35">
        <f t="shared" si="12"/>
        <v>314.41676266399998</v>
      </c>
      <c r="E40" s="35">
        <f t="shared" si="12"/>
        <v>349.78224428200002</v>
      </c>
      <c r="F40" s="32">
        <f t="shared" si="10"/>
        <v>-4.63666791600061E-2</v>
      </c>
      <c r="G40" s="33">
        <f t="shared" si="10"/>
        <v>0.11247963155130251</v>
      </c>
      <c r="H40" s="35">
        <f t="shared" ref="H40:J41" si="13">H44+H48</f>
        <v>2569.372885326</v>
      </c>
      <c r="I40" s="35">
        <f t="shared" si="13"/>
        <v>2682.651551555</v>
      </c>
      <c r="J40" s="35">
        <f t="shared" si="13"/>
        <v>3431.7848722640001</v>
      </c>
      <c r="K40" s="32">
        <f t="shared" si="11"/>
        <v>4.4088060116127252E-2</v>
      </c>
      <c r="L40" s="33">
        <f t="shared" si="11"/>
        <v>0.27925107167748442</v>
      </c>
    </row>
    <row r="41" spans="2:12" x14ac:dyDescent="0.25">
      <c r="B41" s="30" t="s">
        <v>27</v>
      </c>
      <c r="C41" s="35">
        <f t="shared" si="12"/>
        <v>4131.35658358</v>
      </c>
      <c r="D41" s="35">
        <f t="shared" si="12"/>
        <v>4336.7169409039998</v>
      </c>
      <c r="E41" s="35">
        <f t="shared" si="12"/>
        <v>4068.9083972050003</v>
      </c>
      <c r="F41" s="32">
        <f t="shared" si="10"/>
        <v>4.970772993553757E-2</v>
      </c>
      <c r="G41" s="33">
        <f t="shared" si="10"/>
        <v>-6.1753752285057861E-2</v>
      </c>
      <c r="H41" s="35">
        <f t="shared" si="13"/>
        <v>2073.7030876099998</v>
      </c>
      <c r="I41" s="35">
        <f t="shared" si="13"/>
        <v>2106.035589176</v>
      </c>
      <c r="J41" s="35">
        <f t="shared" si="13"/>
        <v>2139.3087959740001</v>
      </c>
      <c r="K41" s="32">
        <f t="shared" si="11"/>
        <v>1.559167354245701E-2</v>
      </c>
      <c r="L41" s="33">
        <f t="shared" si="11"/>
        <v>1.5798976507808399E-2</v>
      </c>
    </row>
    <row r="42" spans="2:12" x14ac:dyDescent="0.25">
      <c r="B42" s="30"/>
      <c r="C42" s="35"/>
      <c r="D42" s="35"/>
      <c r="E42" s="35"/>
      <c r="F42" s="32"/>
      <c r="G42" s="33"/>
      <c r="H42" s="35"/>
      <c r="I42" s="35"/>
      <c r="J42" s="35"/>
      <c r="K42" s="32"/>
      <c r="L42" s="33"/>
    </row>
    <row r="43" spans="2:12" x14ac:dyDescent="0.25">
      <c r="B43" s="26" t="s">
        <v>34</v>
      </c>
      <c r="C43" s="27">
        <f>SUM(C44:C45)</f>
        <v>1742.4391607470002</v>
      </c>
      <c r="D43" s="27">
        <f>SUM(D44:D45)</f>
        <v>1853.6514573320001</v>
      </c>
      <c r="E43" s="27">
        <f>SUM(E44:E45)</f>
        <v>1797.7864421200002</v>
      </c>
      <c r="F43" s="28">
        <f t="shared" ref="F43:G45" si="14">(D43-C43)/C43</f>
        <v>6.3825641141652317E-2</v>
      </c>
      <c r="G43" s="29">
        <f t="shared" si="14"/>
        <v>-3.013782067336844E-2</v>
      </c>
      <c r="H43" s="27">
        <f>SUM(H44:H45)</f>
        <v>2977.7278329139999</v>
      </c>
      <c r="I43" s="27">
        <f>SUM(I44:I45)</f>
        <v>3023.2497940009998</v>
      </c>
      <c r="J43" s="27">
        <f>SUM(J44:J45)</f>
        <v>3641.1177762290004</v>
      </c>
      <c r="K43" s="28">
        <f t="shared" ref="K43:L45" si="15">(I43-H43)/H43</f>
        <v>1.5287482147907448E-2</v>
      </c>
      <c r="L43" s="29">
        <f t="shared" si="15"/>
        <v>0.20437212414734268</v>
      </c>
    </row>
    <row r="44" spans="2:12" x14ac:dyDescent="0.25">
      <c r="B44" s="30" t="s">
        <v>26</v>
      </c>
      <c r="C44" s="31">
        <v>285.97303881599998</v>
      </c>
      <c r="D44" s="110">
        <v>269.12182420400001</v>
      </c>
      <c r="E44" s="110">
        <v>293.68574510500002</v>
      </c>
      <c r="F44" s="32">
        <f t="shared" si="14"/>
        <v>-5.8925885747020866E-2</v>
      </c>
      <c r="G44" s="33">
        <f t="shared" si="14"/>
        <v>9.1274354927008999E-2</v>
      </c>
      <c r="H44" s="31">
        <v>2074.9047459539997</v>
      </c>
      <c r="I44" s="110">
        <v>2106.4822715619998</v>
      </c>
      <c r="J44" s="110">
        <v>2641.1353146310003</v>
      </c>
      <c r="K44" s="32">
        <f t="shared" si="15"/>
        <v>1.521878325719544E-2</v>
      </c>
      <c r="L44" s="33">
        <f t="shared" si="15"/>
        <v>0.25381321755560954</v>
      </c>
    </row>
    <row r="45" spans="2:12" x14ac:dyDescent="0.25">
      <c r="B45" s="30" t="s">
        <v>27</v>
      </c>
      <c r="C45" s="31">
        <v>1456.4661219310001</v>
      </c>
      <c r="D45" s="110">
        <v>1584.5296331280001</v>
      </c>
      <c r="E45" s="110">
        <v>1504.1006970150002</v>
      </c>
      <c r="F45" s="32">
        <f t="shared" si="14"/>
        <v>8.7927559226171292E-2</v>
      </c>
      <c r="G45" s="33">
        <f t="shared" si="14"/>
        <v>-5.0758871548666595E-2</v>
      </c>
      <c r="H45" s="31">
        <v>902.82308695999996</v>
      </c>
      <c r="I45" s="110">
        <v>916.767522439</v>
      </c>
      <c r="J45" s="110">
        <v>999.98246159799999</v>
      </c>
      <c r="K45" s="32">
        <f t="shared" si="15"/>
        <v>1.5445368733263092E-2</v>
      </c>
      <c r="L45" s="33">
        <f t="shared" si="15"/>
        <v>9.0769946711912394E-2</v>
      </c>
    </row>
    <row r="46" spans="2:12" x14ac:dyDescent="0.25">
      <c r="B46" s="30"/>
      <c r="C46" s="31"/>
      <c r="D46" s="110"/>
      <c r="E46" s="110"/>
      <c r="F46" s="32"/>
      <c r="G46" s="33"/>
      <c r="H46" s="31"/>
      <c r="I46" s="31"/>
      <c r="J46" s="110"/>
      <c r="K46" s="32"/>
      <c r="L46" s="33"/>
    </row>
    <row r="47" spans="2:12" x14ac:dyDescent="0.25">
      <c r="B47" s="26" t="s">
        <v>35</v>
      </c>
      <c r="C47" s="27">
        <f>SUM(C48:C49)</f>
        <v>2718.6214671369999</v>
      </c>
      <c r="D47" s="27">
        <f>SUM(D48:D49)</f>
        <v>2797.4822462360003</v>
      </c>
      <c r="E47" s="27">
        <f>SUM(E48:E49)</f>
        <v>2620.9041993670003</v>
      </c>
      <c r="F47" s="28">
        <f t="shared" ref="F47:G49" si="16">(D47-C47)/C47</f>
        <v>2.9007634954802766E-2</v>
      </c>
      <c r="G47" s="29">
        <f t="shared" si="16"/>
        <v>-6.3120345841903E-2</v>
      </c>
      <c r="H47" s="27">
        <f>SUM(H48:H49)</f>
        <v>1665.3481400220001</v>
      </c>
      <c r="I47" s="27">
        <f>SUM(I48:I49)</f>
        <v>1765.4373467300002</v>
      </c>
      <c r="J47" s="27">
        <f>SUM(J48:J49)</f>
        <v>1929.9758920090001</v>
      </c>
      <c r="K47" s="28">
        <f t="shared" ref="K47:L49" si="17">(I47-H47)/H47</f>
        <v>6.0101070942846758E-2</v>
      </c>
      <c r="L47" s="29">
        <f t="shared" si="17"/>
        <v>9.3199877970047182E-2</v>
      </c>
    </row>
    <row r="48" spans="2:12" x14ac:dyDescent="0.25">
      <c r="B48" s="30" t="s">
        <v>26</v>
      </c>
      <c r="C48" s="31">
        <v>43.731005488000001</v>
      </c>
      <c r="D48" s="110">
        <v>45.294938459999997</v>
      </c>
      <c r="E48" s="110">
        <v>56.096499176999998</v>
      </c>
      <c r="F48" s="32">
        <f t="shared" si="16"/>
        <v>3.5762566045483384E-2</v>
      </c>
      <c r="G48" s="33">
        <f t="shared" si="16"/>
        <v>0.23847169428299078</v>
      </c>
      <c r="H48" s="31">
        <v>494.468139372</v>
      </c>
      <c r="I48" s="110">
        <v>576.16927999300003</v>
      </c>
      <c r="J48" s="110">
        <v>790.64955763300009</v>
      </c>
      <c r="K48" s="32">
        <f t="shared" si="17"/>
        <v>0.16523034370781642</v>
      </c>
      <c r="L48" s="33">
        <f t="shared" si="17"/>
        <v>0.37225219234632884</v>
      </c>
    </row>
    <row r="49" spans="2:12" x14ac:dyDescent="0.25">
      <c r="B49" s="30" t="s">
        <v>27</v>
      </c>
      <c r="C49" s="31">
        <v>2674.8904616489999</v>
      </c>
      <c r="D49" s="110">
        <v>2752.1873077760001</v>
      </c>
      <c r="E49" s="110">
        <v>2564.8077001900001</v>
      </c>
      <c r="F49" s="32">
        <f t="shared" si="16"/>
        <v>2.8897200552784028E-2</v>
      </c>
      <c r="G49" s="33">
        <f t="shared" si="16"/>
        <v>-6.8083886244435371E-2</v>
      </c>
      <c r="H49" s="31">
        <v>1170.8800006500001</v>
      </c>
      <c r="I49" s="110">
        <v>1189.268066737</v>
      </c>
      <c r="J49" s="110">
        <v>1139.326334376</v>
      </c>
      <c r="K49" s="32">
        <f t="shared" si="17"/>
        <v>1.5704483872636014E-2</v>
      </c>
      <c r="L49" s="33">
        <f t="shared" si="17"/>
        <v>-4.1993671366309701E-2</v>
      </c>
    </row>
    <row r="50" spans="2:12" x14ac:dyDescent="0.25">
      <c r="B50" s="30"/>
      <c r="C50" s="31"/>
      <c r="D50" s="31"/>
      <c r="E50" s="31"/>
      <c r="F50" s="32"/>
      <c r="G50" s="33"/>
      <c r="H50" s="31"/>
      <c r="I50" s="31"/>
      <c r="J50" s="31"/>
      <c r="K50" s="32"/>
      <c r="L50" s="33"/>
    </row>
    <row r="51" spans="2:12" x14ac:dyDescent="0.25">
      <c r="B51" s="26" t="s">
        <v>36</v>
      </c>
      <c r="C51" s="27">
        <f>SUM(C52:C53)</f>
        <v>1147.8593213909999</v>
      </c>
      <c r="D51" s="27">
        <f>SUM(D52:D53)</f>
        <v>1059.4658290430002</v>
      </c>
      <c r="E51" s="27">
        <f>SUM(E52:E53)</f>
        <v>1185.7205130709999</v>
      </c>
      <c r="F51" s="28">
        <f t="shared" ref="F51:G53" si="18">(D51-C51)/C51</f>
        <v>-7.7007252283217573E-2</v>
      </c>
      <c r="G51" s="29">
        <f t="shared" si="18"/>
        <v>0.11916824551297109</v>
      </c>
      <c r="H51" s="27">
        <f>SUM(H52:H53)</f>
        <v>2307.900611047</v>
      </c>
      <c r="I51" s="27">
        <f>SUM(I52:I53)</f>
        <v>2362.4996851619999</v>
      </c>
      <c r="J51" s="27">
        <f>SUM(J52:J53)</f>
        <v>2505.9028863310004</v>
      </c>
      <c r="K51" s="28">
        <f t="shared" ref="K51:L53" si="19">(I51-H51)/H51</f>
        <v>2.365746334727583E-2</v>
      </c>
      <c r="L51" s="29">
        <f t="shared" si="19"/>
        <v>6.0699775779723422E-2</v>
      </c>
    </row>
    <row r="52" spans="2:12" x14ac:dyDescent="0.25">
      <c r="B52" s="30" t="s">
        <v>26</v>
      </c>
      <c r="C52" s="31">
        <v>405.49542411899995</v>
      </c>
      <c r="D52" s="110">
        <v>344.84197563600003</v>
      </c>
      <c r="E52" s="110">
        <v>339.38686803100001</v>
      </c>
      <c r="F52" s="32">
        <f t="shared" si="18"/>
        <v>-0.14957862623179707</v>
      </c>
      <c r="G52" s="33">
        <f t="shared" si="18"/>
        <v>-1.5819151931660995E-2</v>
      </c>
      <c r="H52" s="31">
        <v>1602.8090253810001</v>
      </c>
      <c r="I52" s="110">
        <v>1574.775302537</v>
      </c>
      <c r="J52" s="110">
        <v>1774.6930571940002</v>
      </c>
      <c r="K52" s="32">
        <f t="shared" si="19"/>
        <v>-1.7490369969270815E-2</v>
      </c>
      <c r="L52" s="33">
        <f t="shared" si="19"/>
        <v>0.12695001905029116</v>
      </c>
    </row>
    <row r="53" spans="2:12" x14ac:dyDescent="0.25">
      <c r="B53" s="30" t="s">
        <v>27</v>
      </c>
      <c r="C53" s="31">
        <v>742.36389727200003</v>
      </c>
      <c r="D53" s="110">
        <v>714.62385340700007</v>
      </c>
      <c r="E53" s="110">
        <v>846.33364503999996</v>
      </c>
      <c r="F53" s="32">
        <f t="shared" si="18"/>
        <v>-3.7367177966139815E-2</v>
      </c>
      <c r="G53" s="33">
        <f t="shared" si="18"/>
        <v>0.18430645857267117</v>
      </c>
      <c r="H53" s="31">
        <v>705.09158566600001</v>
      </c>
      <c r="I53" s="110">
        <v>787.72438262499998</v>
      </c>
      <c r="J53" s="110">
        <v>731.20982913700004</v>
      </c>
      <c r="K53" s="32">
        <f t="shared" si="19"/>
        <v>0.11719441649689874</v>
      </c>
      <c r="L53" s="33">
        <f t="shared" si="19"/>
        <v>-7.1744070304986307E-2</v>
      </c>
    </row>
    <row r="54" spans="2:12" x14ac:dyDescent="0.25">
      <c r="B54" s="30"/>
      <c r="C54" s="31"/>
      <c r="D54" s="31"/>
      <c r="E54" s="31"/>
      <c r="F54" s="32"/>
      <c r="G54" s="33"/>
      <c r="H54" s="31"/>
      <c r="I54" s="31"/>
      <c r="J54" s="31"/>
      <c r="K54" s="32"/>
      <c r="L54" s="33"/>
    </row>
    <row r="55" spans="2:12" x14ac:dyDescent="0.25">
      <c r="B55" s="26" t="s">
        <v>37</v>
      </c>
      <c r="C55" s="27">
        <f t="shared" ref="C55:E57" si="20">C51+C39+C27+C23+C19+C15</f>
        <v>10044.335855029001</v>
      </c>
      <c r="D55" s="27">
        <f t="shared" si="20"/>
        <v>10637.573537049</v>
      </c>
      <c r="E55" s="27">
        <f t="shared" si="20"/>
        <v>10169.204923795001</v>
      </c>
      <c r="F55" s="28">
        <f t="shared" ref="F55:G57" si="21">(D55-C55)/C55</f>
        <v>5.9061912164454E-2</v>
      </c>
      <c r="G55" s="29">
        <f t="shared" si="21"/>
        <v>-4.4029647515266931E-2</v>
      </c>
      <c r="H55" s="27">
        <f t="shared" ref="H55:J57" si="22">H51+H39+H27+H23+H19+H15</f>
        <v>12402.896799619997</v>
      </c>
      <c r="I55" s="27">
        <f t="shared" si="22"/>
        <v>12417.478602944</v>
      </c>
      <c r="J55" s="27">
        <f t="shared" si="22"/>
        <v>13687.097533289505</v>
      </c>
      <c r="K55" s="28">
        <f t="shared" ref="K55:L57" si="23">(I55-H55)/H55</f>
        <v>1.175677227633607E-3</v>
      </c>
      <c r="L55" s="29">
        <f t="shared" si="23"/>
        <v>0.10224450316705172</v>
      </c>
    </row>
    <row r="56" spans="2:12" x14ac:dyDescent="0.25">
      <c r="B56" s="37" t="s">
        <v>26</v>
      </c>
      <c r="C56" s="31">
        <f t="shared" si="20"/>
        <v>2969.3249072149997</v>
      </c>
      <c r="D56" s="31">
        <f t="shared" si="20"/>
        <v>3556.1600714289998</v>
      </c>
      <c r="E56" s="31">
        <f t="shared" si="20"/>
        <v>3196.6603917719999</v>
      </c>
      <c r="F56" s="32">
        <f t="shared" si="21"/>
        <v>0.19763252003446355</v>
      </c>
      <c r="G56" s="33">
        <f t="shared" si="21"/>
        <v>-0.10109209721612428</v>
      </c>
      <c r="H56" s="31">
        <f t="shared" si="22"/>
        <v>8437.0407396490009</v>
      </c>
      <c r="I56" s="31">
        <f t="shared" si="22"/>
        <v>8377.4230512270005</v>
      </c>
      <c r="J56" s="31">
        <f t="shared" si="22"/>
        <v>9734.5385814705041</v>
      </c>
      <c r="K56" s="32">
        <f t="shared" si="23"/>
        <v>-7.0661847277604332E-3</v>
      </c>
      <c r="L56" s="33">
        <f t="shared" si="23"/>
        <v>0.16199677656779354</v>
      </c>
    </row>
    <row r="57" spans="2:12" x14ac:dyDescent="0.25">
      <c r="B57" s="37" t="s">
        <v>27</v>
      </c>
      <c r="C57" s="31">
        <f t="shared" si="20"/>
        <v>7075.0109478139993</v>
      </c>
      <c r="D57" s="31">
        <f t="shared" si="20"/>
        <v>7081.4134656199994</v>
      </c>
      <c r="E57" s="31">
        <f t="shared" si="20"/>
        <v>6972.5445320230001</v>
      </c>
      <c r="F57" s="32">
        <f t="shared" si="21"/>
        <v>9.0494811290409702E-4</v>
      </c>
      <c r="G57" s="33">
        <f t="shared" si="21"/>
        <v>-1.5373898745717079E-2</v>
      </c>
      <c r="H57" s="31">
        <f t="shared" si="22"/>
        <v>3965.8560599709995</v>
      </c>
      <c r="I57" s="31">
        <f t="shared" si="22"/>
        <v>4040.0555517170001</v>
      </c>
      <c r="J57" s="31">
        <f t="shared" si="22"/>
        <v>3952.558951819</v>
      </c>
      <c r="K57" s="32">
        <f t="shared" si="23"/>
        <v>1.8709577610475151E-2</v>
      </c>
      <c r="L57" s="33">
        <f t="shared" si="23"/>
        <v>-2.1657276435422916E-2</v>
      </c>
    </row>
    <row r="58" spans="2:12" ht="15.75" thickBot="1" x14ac:dyDescent="0.3">
      <c r="B58" s="38"/>
      <c r="C58" s="39"/>
      <c r="D58" s="39"/>
      <c r="E58" s="39"/>
      <c r="F58" s="39"/>
      <c r="G58" s="40"/>
      <c r="H58" s="39"/>
      <c r="I58" s="39"/>
      <c r="J58" s="39"/>
      <c r="K58" s="39"/>
      <c r="L58" s="113"/>
    </row>
    <row r="59" spans="2:12" x14ac:dyDescent="0.25">
      <c r="B59" s="41"/>
      <c r="C59" s="42"/>
      <c r="D59" s="42"/>
      <c r="E59" s="42"/>
      <c r="F59" s="42"/>
      <c r="G59" s="42"/>
      <c r="H59" s="42"/>
      <c r="I59" s="42"/>
      <c r="J59" s="42"/>
      <c r="K59" s="42"/>
    </row>
    <row r="60" spans="2:12" ht="15.75" thickBot="1" x14ac:dyDescent="0.3">
      <c r="B60" s="41"/>
      <c r="C60" s="39"/>
      <c r="D60" s="39"/>
      <c r="E60" s="39"/>
      <c r="F60" s="42"/>
      <c r="G60" s="42"/>
      <c r="H60" s="43"/>
      <c r="I60" s="42"/>
      <c r="J60" s="42"/>
      <c r="K60" s="42"/>
    </row>
    <row r="61" spans="2:12" ht="15.75" thickBot="1" x14ac:dyDescent="0.3">
      <c r="B61" s="41"/>
      <c r="C61" s="44" t="s">
        <v>65</v>
      </c>
      <c r="D61" s="44" t="s">
        <v>66</v>
      </c>
      <c r="E61" s="44" t="s">
        <v>67</v>
      </c>
      <c r="F61" s="45"/>
    </row>
    <row r="62" spans="2:12" x14ac:dyDescent="0.25">
      <c r="B62" s="47" t="s">
        <v>38</v>
      </c>
      <c r="C62" s="50">
        <f>C55-H55</f>
        <v>-2358.5609445909959</v>
      </c>
      <c r="D62" s="50">
        <f t="shared" ref="D62:E64" si="24">D55-I55</f>
        <v>-1779.905065895</v>
      </c>
      <c r="E62" s="114">
        <f t="shared" si="24"/>
        <v>-3517.8926094945036</v>
      </c>
      <c r="F62" s="45"/>
    </row>
    <row r="63" spans="2:12" x14ac:dyDescent="0.25">
      <c r="B63" s="37" t="s">
        <v>26</v>
      </c>
      <c r="C63" s="50">
        <f>C56-H56</f>
        <v>-5467.7158324340016</v>
      </c>
      <c r="D63" s="50">
        <f t="shared" si="24"/>
        <v>-4821.2629797980007</v>
      </c>
      <c r="E63" s="51">
        <f t="shared" si="24"/>
        <v>-6537.8781896985038</v>
      </c>
    </row>
    <row r="64" spans="2:12" x14ac:dyDescent="0.25">
      <c r="B64" s="37" t="s">
        <v>27</v>
      </c>
      <c r="C64" s="50">
        <f>C57-H57</f>
        <v>3109.1548878429999</v>
      </c>
      <c r="D64" s="50">
        <f t="shared" si="24"/>
        <v>3041.3579139029994</v>
      </c>
      <c r="E64" s="51">
        <f t="shared" si="24"/>
        <v>3019.9855802040001</v>
      </c>
    </row>
    <row r="65" spans="2:5" x14ac:dyDescent="0.25">
      <c r="B65" s="37"/>
      <c r="C65" s="50"/>
      <c r="D65" s="50"/>
      <c r="E65" s="51"/>
    </row>
    <row r="66" spans="2:5" x14ac:dyDescent="0.25">
      <c r="B66" s="26" t="s">
        <v>39</v>
      </c>
      <c r="C66" s="53">
        <f>C55/H55</f>
        <v>0.80983789652565219</v>
      </c>
      <c r="D66" s="53">
        <f t="shared" ref="D66:E68" si="25">D55/I55</f>
        <v>0.85666131403898604</v>
      </c>
      <c r="E66" s="54">
        <f t="shared" si="25"/>
        <v>0.7429774573507385</v>
      </c>
    </row>
    <row r="67" spans="2:5" x14ac:dyDescent="0.25">
      <c r="B67" s="37" t="s">
        <v>26</v>
      </c>
      <c r="C67" s="53">
        <f>C56/H56</f>
        <v>0.35193914535234661</v>
      </c>
      <c r="D67" s="53">
        <f t="shared" si="25"/>
        <v>0.42449331371753352</v>
      </c>
      <c r="E67" s="54">
        <f t="shared" si="25"/>
        <v>0.32838335017304032</v>
      </c>
    </row>
    <row r="68" spans="2:5" ht="15.75" thickBot="1" x14ac:dyDescent="0.3">
      <c r="B68" s="55" t="s">
        <v>27</v>
      </c>
      <c r="C68" s="56">
        <f>C57/H57</f>
        <v>1.7839807700599541</v>
      </c>
      <c r="D68" s="56">
        <f t="shared" si="25"/>
        <v>1.7528010134935992</v>
      </c>
      <c r="E68" s="57">
        <f t="shared" si="25"/>
        <v>1.7640583270274004</v>
      </c>
    </row>
  </sheetData>
  <mergeCells count="8">
    <mergeCell ref="C12:E12"/>
    <mergeCell ref="F12:G12"/>
    <mergeCell ref="H12:J12"/>
    <mergeCell ref="K12:L12"/>
    <mergeCell ref="B8:L8"/>
    <mergeCell ref="C11:G11"/>
    <mergeCell ref="H11:L11"/>
    <mergeCell ref="B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dimension ref="B1:L56"/>
  <sheetViews>
    <sheetView workbookViewId="0">
      <selection activeCell="R32" sqref="R32"/>
    </sheetView>
  </sheetViews>
  <sheetFormatPr baseColWidth="10" defaultRowHeight="15" x14ac:dyDescent="0.25"/>
  <cols>
    <col min="1" max="1" width="8.5703125" customWidth="1"/>
    <col min="2" max="2" width="32.5703125" customWidth="1"/>
    <col min="3" max="12" width="10.5703125" customWidth="1"/>
  </cols>
  <sheetData>
    <row r="1" spans="2:12" x14ac:dyDescent="0.25">
      <c r="B1" s="58"/>
    </row>
    <row r="2" spans="2:12" x14ac:dyDescent="0.25">
      <c r="B2" s="58"/>
    </row>
    <row r="3" spans="2:12" x14ac:dyDescent="0.25">
      <c r="B3" s="58"/>
    </row>
    <row r="4" spans="2:12" x14ac:dyDescent="0.25">
      <c r="B4" s="58"/>
    </row>
    <row r="5" spans="2:12" x14ac:dyDescent="0.25">
      <c r="B5" s="58"/>
    </row>
    <row r="6" spans="2:12" x14ac:dyDescent="0.25">
      <c r="B6" s="58"/>
    </row>
    <row r="7" spans="2:12" x14ac:dyDescent="0.25">
      <c r="B7" s="59"/>
      <c r="C7" s="60"/>
      <c r="D7" s="60"/>
      <c r="E7" s="60"/>
      <c r="H7" s="60"/>
      <c r="I7" s="60"/>
      <c r="J7" s="60"/>
      <c r="K7" s="60"/>
    </row>
    <row r="8" spans="2:12" ht="18.75" x14ac:dyDescent="0.25">
      <c r="B8" s="152" t="s">
        <v>40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2:12" x14ac:dyDescent="0.25">
      <c r="B9" s="59"/>
      <c r="C9" s="60"/>
      <c r="D9" s="60"/>
      <c r="E9" s="60"/>
      <c r="H9" s="60"/>
      <c r="I9" s="60"/>
      <c r="J9" s="60"/>
      <c r="K9" s="60"/>
    </row>
    <row r="10" spans="2:12" ht="15.75" x14ac:dyDescent="0.25">
      <c r="B10" s="153" t="s">
        <v>68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2:12" ht="16.5" thickBot="1" x14ac:dyDescent="0.3">
      <c r="B11" s="75"/>
      <c r="C11" s="75"/>
      <c r="D11" s="19"/>
      <c r="E11" s="75"/>
      <c r="F11" s="75"/>
      <c r="G11" s="19"/>
      <c r="H11" s="19"/>
      <c r="I11" s="19"/>
      <c r="J11" s="60"/>
      <c r="K11" s="60"/>
      <c r="L11" s="60"/>
    </row>
    <row r="12" spans="2:12" ht="15.75" thickBot="1" x14ac:dyDescent="0.3">
      <c r="B12" s="61" t="s">
        <v>20</v>
      </c>
      <c r="C12" s="154" t="s">
        <v>21</v>
      </c>
      <c r="D12" s="155"/>
      <c r="E12" s="155"/>
      <c r="F12" s="155"/>
      <c r="G12" s="156"/>
      <c r="H12" s="154" t="s">
        <v>22</v>
      </c>
      <c r="I12" s="155"/>
      <c r="J12" s="155"/>
      <c r="K12" s="155"/>
      <c r="L12" s="156"/>
    </row>
    <row r="13" spans="2:12" ht="15.75" thickBot="1" x14ac:dyDescent="0.3">
      <c r="B13" s="115"/>
      <c r="C13" s="116"/>
      <c r="D13" s="117" t="s">
        <v>23</v>
      </c>
      <c r="E13" s="118"/>
      <c r="F13" s="117" t="s">
        <v>41</v>
      </c>
      <c r="G13" s="119"/>
      <c r="H13" s="120"/>
      <c r="I13" s="117" t="s">
        <v>23</v>
      </c>
      <c r="J13" s="118"/>
      <c r="K13" s="117" t="s">
        <v>41</v>
      </c>
      <c r="L13" s="119"/>
    </row>
    <row r="14" spans="2:12" ht="15.75" thickBot="1" x14ac:dyDescent="0.3">
      <c r="B14" s="121"/>
      <c r="C14" s="62" t="s">
        <v>69</v>
      </c>
      <c r="D14" s="62" t="s">
        <v>70</v>
      </c>
      <c r="E14" s="62" t="s">
        <v>71</v>
      </c>
      <c r="F14" s="63" t="s">
        <v>42</v>
      </c>
      <c r="G14" s="63" t="s">
        <v>43</v>
      </c>
      <c r="H14" s="62" t="s">
        <v>69</v>
      </c>
      <c r="I14" s="62" t="s">
        <v>70</v>
      </c>
      <c r="J14" s="62" t="s">
        <v>71</v>
      </c>
      <c r="K14" s="63" t="s">
        <v>42</v>
      </c>
      <c r="L14" s="63" t="s">
        <v>43</v>
      </c>
    </row>
    <row r="15" spans="2:12" ht="15.75" thickBot="1" x14ac:dyDescent="0.3">
      <c r="B15" s="122"/>
      <c r="C15" s="123"/>
      <c r="D15" s="123"/>
      <c r="E15" s="123"/>
      <c r="F15" s="124"/>
      <c r="G15" s="125"/>
      <c r="H15" s="123"/>
      <c r="I15" s="123"/>
      <c r="J15" s="123"/>
      <c r="K15" s="124"/>
      <c r="L15" s="125"/>
    </row>
    <row r="16" spans="2:12" x14ac:dyDescent="0.25">
      <c r="B16" s="26" t="s">
        <v>44</v>
      </c>
      <c r="C16" s="65">
        <f>C17+C18</f>
        <v>971.13588648099994</v>
      </c>
      <c r="D16" s="65">
        <f>D17+D18</f>
        <v>1735.3713250949997</v>
      </c>
      <c r="E16" s="65">
        <f>E17+E18</f>
        <v>1332.3624998590001</v>
      </c>
      <c r="F16" s="46">
        <f>D16/C16-1</f>
        <v>0.78695005431554699</v>
      </c>
      <c r="G16" s="66">
        <f>E16/D16-1</f>
        <v>-0.23223204129752328</v>
      </c>
      <c r="H16" s="65">
        <f>H17+H18</f>
        <v>1119.7977667079999</v>
      </c>
      <c r="I16" s="65">
        <f>I17+I18</f>
        <v>836.55141638800001</v>
      </c>
      <c r="J16" s="65">
        <f>J17+J18</f>
        <v>886.45386379750391</v>
      </c>
      <c r="K16" s="46">
        <f>I16/H16-1</f>
        <v>-0.25294420005202567</v>
      </c>
      <c r="L16" s="66">
        <f>J16/I16-1</f>
        <v>5.9652576556464387E-2</v>
      </c>
    </row>
    <row r="17" spans="2:12" x14ac:dyDescent="0.25">
      <c r="B17" s="37" t="s">
        <v>26</v>
      </c>
      <c r="C17" s="50">
        <v>963.31727953899997</v>
      </c>
      <c r="D17" s="50">
        <v>1720.6612122699999</v>
      </c>
      <c r="E17" s="50">
        <v>1322.508810842</v>
      </c>
      <c r="F17" s="46">
        <f t="shared" ref="F17:G42" si="0">D17/C17-1</f>
        <v>0.78618327400234156</v>
      </c>
      <c r="G17" s="66">
        <f t="shared" si="0"/>
        <v>-0.23139500012482594</v>
      </c>
      <c r="H17" s="50">
        <v>1079.425550856</v>
      </c>
      <c r="I17" s="50">
        <v>771.38222849199997</v>
      </c>
      <c r="J17" s="126">
        <v>850.68956122250393</v>
      </c>
      <c r="K17" s="46">
        <f t="shared" ref="K17:L42" si="1">I17/H17-1</f>
        <v>-0.28537708980458842</v>
      </c>
      <c r="L17" s="66">
        <f t="shared" si="1"/>
        <v>0.10281197803266018</v>
      </c>
    </row>
    <row r="18" spans="2:12" x14ac:dyDescent="0.25">
      <c r="B18" s="37" t="s">
        <v>27</v>
      </c>
      <c r="C18" s="50">
        <v>7.8186069419999997</v>
      </c>
      <c r="D18" s="50">
        <v>14.710112825</v>
      </c>
      <c r="E18" s="50">
        <v>9.8536890170000007</v>
      </c>
      <c r="F18" s="46">
        <f t="shared" si="0"/>
        <v>0.88142375414477003</v>
      </c>
      <c r="G18" s="66">
        <f t="shared" si="0"/>
        <v>-0.33014184634576382</v>
      </c>
      <c r="H18" s="50">
        <v>40.372215851999997</v>
      </c>
      <c r="I18" s="50">
        <v>65.169187895999997</v>
      </c>
      <c r="J18" s="126">
        <v>35.764302575000002</v>
      </c>
      <c r="K18" s="46">
        <f t="shared" si="1"/>
        <v>0.61420884439196777</v>
      </c>
      <c r="L18" s="66">
        <f t="shared" si="1"/>
        <v>-0.45120840492788816</v>
      </c>
    </row>
    <row r="19" spans="2:12" x14ac:dyDescent="0.25">
      <c r="B19" s="68"/>
      <c r="C19" s="65"/>
      <c r="D19" s="65"/>
      <c r="E19" s="65"/>
      <c r="F19" s="46"/>
      <c r="G19" s="66"/>
      <c r="H19" s="65"/>
      <c r="I19" s="65"/>
      <c r="J19" s="65"/>
      <c r="K19" s="46"/>
      <c r="L19" s="66"/>
    </row>
    <row r="20" spans="2:12" x14ac:dyDescent="0.25">
      <c r="B20" s="26" t="s">
        <v>45</v>
      </c>
      <c r="C20" s="65">
        <f>C21</f>
        <v>476.02924206199998</v>
      </c>
      <c r="D20" s="65">
        <f>D21</f>
        <v>454.52345141299998</v>
      </c>
      <c r="E20" s="65">
        <f>E21</f>
        <v>431.31687733900003</v>
      </c>
      <c r="F20" s="46">
        <f t="shared" si="0"/>
        <v>-4.5177457073527827E-2</v>
      </c>
      <c r="G20" s="66">
        <f t="shared" si="0"/>
        <v>-5.1056934470282034E-2</v>
      </c>
      <c r="H20" s="65">
        <f>H21</f>
        <v>2169.4565430419998</v>
      </c>
      <c r="I20" s="65">
        <f>I21</f>
        <v>2277.1419232110002</v>
      </c>
      <c r="J20" s="65">
        <f>J21</f>
        <v>2276.7595364660001</v>
      </c>
      <c r="K20" s="46">
        <f t="shared" si="1"/>
        <v>4.9637030303453011E-2</v>
      </c>
      <c r="L20" s="127">
        <f t="shared" si="1"/>
        <v>-1.6792398449227974E-4</v>
      </c>
    </row>
    <row r="21" spans="2:12" x14ac:dyDescent="0.25">
      <c r="B21" s="37" t="s">
        <v>26</v>
      </c>
      <c r="C21" s="50">
        <v>476.02924206199998</v>
      </c>
      <c r="D21" s="50">
        <v>454.52345141299998</v>
      </c>
      <c r="E21" s="50">
        <v>431.31687733900003</v>
      </c>
      <c r="F21" s="46">
        <f t="shared" si="0"/>
        <v>-4.5177457073527827E-2</v>
      </c>
      <c r="G21" s="66">
        <f t="shared" si="0"/>
        <v>-5.1056934470282034E-2</v>
      </c>
      <c r="H21" s="50">
        <v>2169.4565430419998</v>
      </c>
      <c r="I21" s="50">
        <v>2277.1419232110002</v>
      </c>
      <c r="J21" s="126">
        <v>2276.7595364660001</v>
      </c>
      <c r="K21" s="46">
        <f t="shared" si="1"/>
        <v>4.9637030303453011E-2</v>
      </c>
      <c r="L21" s="127">
        <f t="shared" si="1"/>
        <v>-1.6792398449227974E-4</v>
      </c>
    </row>
    <row r="22" spans="2:12" x14ac:dyDescent="0.25">
      <c r="B22" s="37" t="s">
        <v>27</v>
      </c>
      <c r="C22" s="50">
        <v>0</v>
      </c>
      <c r="D22" s="50">
        <v>0</v>
      </c>
      <c r="E22" s="50">
        <v>0</v>
      </c>
      <c r="F22" s="52" t="s">
        <v>46</v>
      </c>
      <c r="G22" s="67" t="s">
        <v>46</v>
      </c>
      <c r="H22" s="50">
        <v>0</v>
      </c>
      <c r="I22" s="50">
        <v>0</v>
      </c>
      <c r="J22" s="50">
        <v>0</v>
      </c>
      <c r="K22" s="52" t="s">
        <v>46</v>
      </c>
      <c r="L22" s="67" t="s">
        <v>46</v>
      </c>
    </row>
    <row r="23" spans="2:12" x14ac:dyDescent="0.25">
      <c r="B23" s="68"/>
      <c r="C23" s="65"/>
      <c r="D23" s="65"/>
      <c r="E23" s="65"/>
      <c r="F23" s="46"/>
      <c r="G23" s="66"/>
      <c r="H23" s="65"/>
      <c r="I23" s="65"/>
      <c r="J23" s="65"/>
      <c r="K23" s="46"/>
      <c r="L23" s="66"/>
    </row>
    <row r="24" spans="2:12" x14ac:dyDescent="0.25">
      <c r="B24" s="26" t="s">
        <v>47</v>
      </c>
      <c r="C24" s="65">
        <f>C25</f>
        <v>482.32048807900003</v>
      </c>
      <c r="D24" s="65">
        <f>D25</f>
        <v>356.68877235000002</v>
      </c>
      <c r="E24" s="65">
        <f>E25</f>
        <v>388.91699875300003</v>
      </c>
      <c r="F24" s="46">
        <f t="shared" si="0"/>
        <v>-0.2604735208934823</v>
      </c>
      <c r="G24" s="66">
        <f t="shared" si="0"/>
        <v>9.0353913274781039E-2</v>
      </c>
      <c r="H24" s="65">
        <f>H25</f>
        <v>284.16781501000003</v>
      </c>
      <c r="I24" s="65">
        <f>I25</f>
        <v>203.91609953400001</v>
      </c>
      <c r="J24" s="65">
        <f>J25</f>
        <v>241.06549749499999</v>
      </c>
      <c r="K24" s="46">
        <f t="shared" si="1"/>
        <v>-0.28240958770498314</v>
      </c>
      <c r="L24" s="66">
        <f t="shared" si="1"/>
        <v>0.18217981829730845</v>
      </c>
    </row>
    <row r="25" spans="2:12" x14ac:dyDescent="0.25">
      <c r="B25" s="37" t="s">
        <v>26</v>
      </c>
      <c r="C25" s="50">
        <v>482.32048807900003</v>
      </c>
      <c r="D25" s="50">
        <v>356.68877235000002</v>
      </c>
      <c r="E25" s="50">
        <v>388.91699875300003</v>
      </c>
      <c r="F25" s="46">
        <f t="shared" si="0"/>
        <v>-0.2604735208934823</v>
      </c>
      <c r="G25" s="66">
        <f t="shared" si="0"/>
        <v>9.0353913274781039E-2</v>
      </c>
      <c r="H25" s="50">
        <v>284.16781501000003</v>
      </c>
      <c r="I25" s="50">
        <v>203.91609953400001</v>
      </c>
      <c r="J25" s="126">
        <v>241.06549749499999</v>
      </c>
      <c r="K25" s="46">
        <f t="shared" si="1"/>
        <v>-0.28240958770498314</v>
      </c>
      <c r="L25" s="66">
        <f t="shared" si="1"/>
        <v>0.18217981829730845</v>
      </c>
    </row>
    <row r="26" spans="2:12" x14ac:dyDescent="0.25">
      <c r="B26" s="37" t="s">
        <v>27</v>
      </c>
      <c r="C26" s="50">
        <v>0</v>
      </c>
      <c r="D26" s="50">
        <v>0</v>
      </c>
      <c r="E26" s="50">
        <v>0</v>
      </c>
      <c r="F26" s="52" t="s">
        <v>46</v>
      </c>
      <c r="G26" s="67" t="s">
        <v>46</v>
      </c>
      <c r="H26" s="50"/>
      <c r="I26" s="50"/>
      <c r="J26" s="50"/>
      <c r="K26" s="52" t="s">
        <v>46</v>
      </c>
      <c r="L26" s="67" t="s">
        <v>46</v>
      </c>
    </row>
    <row r="27" spans="2:12" x14ac:dyDescent="0.25">
      <c r="B27" s="68"/>
      <c r="C27" s="65"/>
      <c r="D27" s="65"/>
      <c r="E27" s="65"/>
      <c r="F27" s="46"/>
      <c r="G27" s="66"/>
      <c r="H27" s="65"/>
      <c r="I27" s="65"/>
      <c r="J27" s="65"/>
      <c r="K27" s="46"/>
      <c r="L27" s="66"/>
    </row>
    <row r="28" spans="2:12" x14ac:dyDescent="0.25">
      <c r="B28" s="26" t="s">
        <v>48</v>
      </c>
      <c r="C28" s="65">
        <f>C29+C30</f>
        <v>3074.0990875520001</v>
      </c>
      <c r="D28" s="65">
        <f>D29+D30</f>
        <v>2956.672707229</v>
      </c>
      <c r="E28" s="65">
        <f>E29+E30</f>
        <v>3010.9559310860004</v>
      </c>
      <c r="F28" s="46">
        <f t="shared" si="0"/>
        <v>-3.8198632177634306E-2</v>
      </c>
      <c r="G28" s="66">
        <f t="shared" si="0"/>
        <v>1.8359564697262298E-2</v>
      </c>
      <c r="H28" s="65">
        <f>H29+H30</f>
        <v>4862.8768191029994</v>
      </c>
      <c r="I28" s="65">
        <f>I29+I30</f>
        <v>4706.6538676689997</v>
      </c>
      <c r="J28" s="65">
        <f>J29+J30</f>
        <v>5116.6073827050004</v>
      </c>
      <c r="K28" s="46">
        <f t="shared" si="1"/>
        <v>-3.2125623832440886E-2</v>
      </c>
      <c r="L28" s="66">
        <f t="shared" si="1"/>
        <v>8.7100842033882797E-2</v>
      </c>
    </row>
    <row r="29" spans="2:12" x14ac:dyDescent="0.25">
      <c r="B29" s="37" t="s">
        <v>26</v>
      </c>
      <c r="C29" s="50">
        <v>472.45861327199998</v>
      </c>
      <c r="D29" s="50">
        <v>374.60947040600001</v>
      </c>
      <c r="E29" s="50">
        <v>400.318355231</v>
      </c>
      <c r="F29" s="46">
        <f t="shared" si="0"/>
        <v>-0.20710627368680667</v>
      </c>
      <c r="G29" s="66">
        <f t="shared" si="0"/>
        <v>6.8628496757267898E-2</v>
      </c>
      <c r="H29" s="50">
        <v>1973.839522042</v>
      </c>
      <c r="I29" s="50">
        <v>1862.66074183</v>
      </c>
      <c r="J29" s="126">
        <v>2348.677829364</v>
      </c>
      <c r="K29" s="46">
        <f t="shared" si="1"/>
        <v>-5.6326149603581732E-2</v>
      </c>
      <c r="L29" s="66">
        <f t="shared" si="1"/>
        <v>0.2609262527627576</v>
      </c>
    </row>
    <row r="30" spans="2:12" x14ac:dyDescent="0.25">
      <c r="B30" s="37" t="s">
        <v>27</v>
      </c>
      <c r="C30" s="50">
        <v>2601.64047428</v>
      </c>
      <c r="D30" s="50">
        <v>2582.0632368229999</v>
      </c>
      <c r="E30" s="50">
        <v>2610.6375758550003</v>
      </c>
      <c r="F30" s="46">
        <f t="shared" si="0"/>
        <v>-7.5249588290703384E-3</v>
      </c>
      <c r="G30" s="66">
        <f t="shared" si="0"/>
        <v>1.1066475299481349E-2</v>
      </c>
      <c r="H30" s="50">
        <v>2889.0372970609997</v>
      </c>
      <c r="I30" s="50">
        <v>2843.9931258389997</v>
      </c>
      <c r="J30" s="126">
        <v>2767.929553341</v>
      </c>
      <c r="K30" s="46">
        <f t="shared" si="1"/>
        <v>-1.5591412152353712E-2</v>
      </c>
      <c r="L30" s="66">
        <f t="shared" si="1"/>
        <v>-2.6745343301615931E-2</v>
      </c>
    </row>
    <row r="31" spans="2:12" x14ac:dyDescent="0.25">
      <c r="B31" s="68"/>
      <c r="C31" s="65"/>
      <c r="D31" s="65"/>
      <c r="E31" s="65"/>
      <c r="F31" s="46"/>
      <c r="G31" s="66"/>
      <c r="H31" s="65"/>
      <c r="I31" s="65"/>
      <c r="J31" s="65"/>
      <c r="K31" s="46"/>
      <c r="L31" s="66"/>
    </row>
    <row r="32" spans="2:12" x14ac:dyDescent="0.25">
      <c r="B32" s="26" t="s">
        <v>49</v>
      </c>
      <c r="C32" s="65">
        <f>C33+C34</f>
        <v>1926.8726332629999</v>
      </c>
      <c r="D32" s="65">
        <f>D33+D34</f>
        <v>1943.2840391509999</v>
      </c>
      <c r="E32" s="65">
        <f>E33+E34</f>
        <v>1803.2454501739999</v>
      </c>
      <c r="F32" s="46">
        <f t="shared" si="0"/>
        <v>8.517120231350539E-3</v>
      </c>
      <c r="G32" s="66">
        <f t="shared" si="0"/>
        <v>-7.2062851418355334E-2</v>
      </c>
      <c r="H32" s="65">
        <f>H33+H34</f>
        <v>2557.8628314889997</v>
      </c>
      <c r="I32" s="65">
        <f>I33+I34</f>
        <v>2667.1876514040005</v>
      </c>
      <c r="J32" s="65">
        <f>J33+J34</f>
        <v>3280.6242795400003</v>
      </c>
      <c r="K32" s="46">
        <f t="shared" si="1"/>
        <v>4.2740689050694725E-2</v>
      </c>
      <c r="L32" s="66">
        <f t="shared" si="1"/>
        <v>0.22999380182833717</v>
      </c>
    </row>
    <row r="33" spans="2:12" x14ac:dyDescent="0.25">
      <c r="B33" s="37" t="s">
        <v>26</v>
      </c>
      <c r="C33" s="50">
        <v>169.68884882500001</v>
      </c>
      <c r="D33" s="50">
        <v>193.92702476700001</v>
      </c>
      <c r="E33" s="50">
        <v>200.107023215</v>
      </c>
      <c r="F33" s="46">
        <f t="shared" si="0"/>
        <v>0.14283894380706652</v>
      </c>
      <c r="G33" s="66">
        <f t="shared" si="0"/>
        <v>3.186764946982068E-2</v>
      </c>
      <c r="H33" s="50">
        <v>1853.1485952029998</v>
      </c>
      <c r="I33" s="50">
        <v>1997.8467815630001</v>
      </c>
      <c r="J33" s="126">
        <v>2562.4829446060003</v>
      </c>
      <c r="K33" s="46">
        <f t="shared" si="1"/>
        <v>7.8082344143670657E-2</v>
      </c>
      <c r="L33" s="66">
        <f t="shared" si="1"/>
        <v>0.28262235535462898</v>
      </c>
    </row>
    <row r="34" spans="2:12" x14ac:dyDescent="0.25">
      <c r="B34" s="37" t="s">
        <v>27</v>
      </c>
      <c r="C34" s="50">
        <v>1757.183784438</v>
      </c>
      <c r="D34" s="50">
        <v>1749.357014384</v>
      </c>
      <c r="E34" s="50">
        <v>1603.1384269589998</v>
      </c>
      <c r="F34" s="46">
        <f t="shared" si="0"/>
        <v>-4.4541556343254962E-3</v>
      </c>
      <c r="G34" s="66">
        <f t="shared" si="0"/>
        <v>-8.3584189060737835E-2</v>
      </c>
      <c r="H34" s="50">
        <v>704.71423628599996</v>
      </c>
      <c r="I34" s="50">
        <v>669.34086984100009</v>
      </c>
      <c r="J34" s="126">
        <v>718.14133493400004</v>
      </c>
      <c r="K34" s="46">
        <f t="shared" si="1"/>
        <v>-5.0195333971717826E-2</v>
      </c>
      <c r="L34" s="66">
        <f t="shared" si="1"/>
        <v>7.2908240467360663E-2</v>
      </c>
    </row>
    <row r="35" spans="2:12" x14ac:dyDescent="0.25">
      <c r="B35" s="37"/>
      <c r="C35" s="50"/>
      <c r="D35" s="50"/>
      <c r="E35" s="50"/>
      <c r="F35" s="46"/>
      <c r="G35" s="66"/>
      <c r="H35" s="50"/>
      <c r="I35" s="50"/>
      <c r="J35" s="50"/>
      <c r="K35" s="46"/>
      <c r="L35" s="66"/>
    </row>
    <row r="36" spans="2:12" x14ac:dyDescent="0.25">
      <c r="B36" s="26" t="s">
        <v>50</v>
      </c>
      <c r="C36" s="65">
        <f>C37+C38</f>
        <v>3113.8785175920002</v>
      </c>
      <c r="D36" s="65">
        <f>D37+D38</f>
        <v>3191.0332418110002</v>
      </c>
      <c r="E36" s="65">
        <f>E37+E38</f>
        <v>3202.4071665840002</v>
      </c>
      <c r="F36" s="46">
        <f t="shared" si="0"/>
        <v>2.4777692444682975E-2</v>
      </c>
      <c r="G36" s="66">
        <f t="shared" si="0"/>
        <v>3.564339168884656E-3</v>
      </c>
      <c r="H36" s="65">
        <f>H37+H38</f>
        <v>1408.735024268</v>
      </c>
      <c r="I36" s="65">
        <f>I37+I38</f>
        <v>1726.0276447379999</v>
      </c>
      <c r="J36" s="65">
        <f>J37+J38</f>
        <v>1885.5869732860001</v>
      </c>
      <c r="K36" s="46">
        <f t="shared" si="1"/>
        <v>0.22523229351443863</v>
      </c>
      <c r="L36" s="66">
        <f t="shared" si="1"/>
        <v>9.2443089793165178E-2</v>
      </c>
    </row>
    <row r="37" spans="2:12" x14ac:dyDescent="0.25">
      <c r="B37" s="37" t="s">
        <v>26</v>
      </c>
      <c r="C37" s="50">
        <v>405.510435438</v>
      </c>
      <c r="D37" s="50">
        <v>455.75014022300002</v>
      </c>
      <c r="E37" s="50">
        <v>453.492326392</v>
      </c>
      <c r="F37" s="46">
        <f t="shared" si="0"/>
        <v>0.12389250779880689</v>
      </c>
      <c r="G37" s="66">
        <f t="shared" si="0"/>
        <v>-4.9540606392249886E-3</v>
      </c>
      <c r="H37" s="50">
        <v>1077.0027134960001</v>
      </c>
      <c r="I37" s="50">
        <v>1264.4752765969999</v>
      </c>
      <c r="J37" s="126">
        <v>1454.863212317</v>
      </c>
      <c r="K37" s="46">
        <f t="shared" si="1"/>
        <v>0.1740687936546188</v>
      </c>
      <c r="L37" s="66">
        <f t="shared" si="1"/>
        <v>0.15056675226769056</v>
      </c>
    </row>
    <row r="38" spans="2:12" x14ac:dyDescent="0.25">
      <c r="B38" s="37" t="s">
        <v>27</v>
      </c>
      <c r="C38" s="50">
        <v>2708.3680821540001</v>
      </c>
      <c r="D38" s="50">
        <v>2735.2831015880001</v>
      </c>
      <c r="E38" s="50">
        <v>2748.9148401920002</v>
      </c>
      <c r="F38" s="46">
        <f t="shared" si="0"/>
        <v>9.9377258251374112E-3</v>
      </c>
      <c r="G38" s="66">
        <f t="shared" si="0"/>
        <v>4.9836664424556254E-3</v>
      </c>
      <c r="H38" s="50">
        <v>331.73231077200001</v>
      </c>
      <c r="I38" s="50">
        <v>461.55236814099999</v>
      </c>
      <c r="J38" s="126">
        <v>430.72376096900001</v>
      </c>
      <c r="K38" s="46">
        <f t="shared" si="1"/>
        <v>0.39133980367147725</v>
      </c>
      <c r="L38" s="66">
        <f t="shared" si="1"/>
        <v>-6.6793302992179893E-2</v>
      </c>
    </row>
    <row r="39" spans="2:12" x14ac:dyDescent="0.25">
      <c r="B39" s="37"/>
      <c r="C39" s="50"/>
      <c r="D39" s="50"/>
      <c r="E39" s="50"/>
      <c r="F39" s="46"/>
      <c r="G39" s="66"/>
      <c r="H39" s="50"/>
      <c r="I39" s="50"/>
      <c r="J39" s="50"/>
      <c r="K39" s="46"/>
      <c r="L39" s="66"/>
    </row>
    <row r="40" spans="2:12" x14ac:dyDescent="0.25">
      <c r="B40" s="26" t="s">
        <v>37</v>
      </c>
      <c r="C40" s="65">
        <f>C41+C42</f>
        <v>10044.335855029</v>
      </c>
      <c r="D40" s="65">
        <f>D41+D42</f>
        <v>10637.573537049</v>
      </c>
      <c r="E40" s="65">
        <f>E41+E42</f>
        <v>10169.204923795001</v>
      </c>
      <c r="F40" s="46">
        <f t="shared" si="0"/>
        <v>5.9061912164454222E-2</v>
      </c>
      <c r="G40" s="66">
        <f t="shared" si="0"/>
        <v>-4.4029647515266945E-2</v>
      </c>
      <c r="H40" s="65">
        <f>H41+H42</f>
        <v>12402.896799620001</v>
      </c>
      <c r="I40" s="65">
        <f>I41+I42</f>
        <v>12417.478602944</v>
      </c>
      <c r="J40" s="65">
        <f>J41+J42</f>
        <v>13687.097533289503</v>
      </c>
      <c r="K40" s="46">
        <f t="shared" si="1"/>
        <v>1.1756772276332317E-3</v>
      </c>
      <c r="L40" s="66">
        <f t="shared" si="1"/>
        <v>0.10224450316705158</v>
      </c>
    </row>
    <row r="41" spans="2:12" x14ac:dyDescent="0.25">
      <c r="B41" s="37" t="s">
        <v>26</v>
      </c>
      <c r="C41" s="50">
        <f t="shared" ref="C41:E42" si="2">C17+C21+C25+C29+C33+C37</f>
        <v>2969.3249072150002</v>
      </c>
      <c r="D41" s="50">
        <f t="shared" si="2"/>
        <v>3556.1600714289998</v>
      </c>
      <c r="E41" s="50">
        <f t="shared" si="2"/>
        <v>3196.6603917720004</v>
      </c>
      <c r="F41" s="46">
        <f t="shared" si="0"/>
        <v>0.1976325200344633</v>
      </c>
      <c r="G41" s="66">
        <f t="shared" si="0"/>
        <v>-0.10109209721612411</v>
      </c>
      <c r="H41" s="50">
        <f t="shared" ref="H41:J42" si="3">H17+H21+H25+H29+H33+H37</f>
        <v>8437.0407396490009</v>
      </c>
      <c r="I41" s="50">
        <f t="shared" si="3"/>
        <v>8377.4230512270005</v>
      </c>
      <c r="J41" s="50">
        <f t="shared" si="3"/>
        <v>9734.5385814705041</v>
      </c>
      <c r="K41" s="46">
        <f t="shared" si="1"/>
        <v>-7.0661847277604384E-3</v>
      </c>
      <c r="L41" s="66">
        <f t="shared" si="1"/>
        <v>0.16199677656779343</v>
      </c>
    </row>
    <row r="42" spans="2:12" ht="15.75" thickBot="1" x14ac:dyDescent="0.3">
      <c r="B42" s="55" t="s">
        <v>27</v>
      </c>
      <c r="C42" s="128">
        <f t="shared" si="2"/>
        <v>7075.0109478140002</v>
      </c>
      <c r="D42" s="128">
        <f t="shared" si="2"/>
        <v>7081.4134656200004</v>
      </c>
      <c r="E42" s="128">
        <f t="shared" si="2"/>
        <v>6972.5445320230001</v>
      </c>
      <c r="F42" s="129">
        <f t="shared" si="0"/>
        <v>9.0494811290420252E-4</v>
      </c>
      <c r="G42" s="130">
        <f t="shared" si="0"/>
        <v>-1.5373898745717152E-2</v>
      </c>
      <c r="H42" s="128">
        <f t="shared" si="3"/>
        <v>3965.8560599709995</v>
      </c>
      <c r="I42" s="128">
        <f t="shared" si="3"/>
        <v>4040.0555517170001</v>
      </c>
      <c r="J42" s="128">
        <f t="shared" si="3"/>
        <v>3952.558951819</v>
      </c>
      <c r="K42" s="129">
        <f t="shared" si="1"/>
        <v>1.8709577610475092E-2</v>
      </c>
      <c r="L42" s="130">
        <f t="shared" si="1"/>
        <v>-2.1657276435422923E-2</v>
      </c>
    </row>
    <row r="43" spans="2:12" ht="15.75" thickBot="1" x14ac:dyDescent="0.3">
      <c r="B43" s="69"/>
      <c r="C43" s="50"/>
      <c r="D43" s="131"/>
      <c r="E43" s="131"/>
      <c r="F43" s="132"/>
      <c r="G43" s="46"/>
      <c r="H43" s="50"/>
      <c r="I43" s="50"/>
      <c r="J43" s="50"/>
      <c r="K43" s="70"/>
      <c r="L43" s="70"/>
    </row>
    <row r="44" spans="2:12" ht="16.5" thickBot="1" x14ac:dyDescent="0.3">
      <c r="B44" s="41"/>
      <c r="C44" s="133"/>
      <c r="D44" s="134" t="s">
        <v>69</v>
      </c>
      <c r="E44" s="134" t="s">
        <v>70</v>
      </c>
      <c r="F44" s="134" t="s">
        <v>71</v>
      </c>
      <c r="G44" s="135"/>
      <c r="H44" s="136"/>
      <c r="I44" s="136"/>
      <c r="J44" s="136"/>
      <c r="K44" s="136"/>
      <c r="L44" s="71"/>
    </row>
    <row r="45" spans="2:12" x14ac:dyDescent="0.25">
      <c r="B45" s="47" t="s">
        <v>38</v>
      </c>
      <c r="C45" s="137"/>
      <c r="D45" s="48">
        <f>C40-H40</f>
        <v>-2358.5609445910013</v>
      </c>
      <c r="E45" s="48">
        <f>D40-I40</f>
        <v>-1779.905065895</v>
      </c>
      <c r="F45" s="49">
        <f>E40-J40</f>
        <v>-3517.8926094945018</v>
      </c>
      <c r="H45" s="136"/>
      <c r="I45" s="136"/>
      <c r="J45" s="136"/>
      <c r="K45" s="136"/>
      <c r="L45" s="136"/>
    </row>
    <row r="46" spans="2:12" x14ac:dyDescent="0.25">
      <c r="B46" s="37" t="s">
        <v>26</v>
      </c>
      <c r="D46" s="50">
        <f t="shared" ref="D46:F47" si="4">C41-H41</f>
        <v>-5467.7158324340007</v>
      </c>
      <c r="E46" s="50">
        <f t="shared" si="4"/>
        <v>-4821.2629797980007</v>
      </c>
      <c r="F46" s="51">
        <f t="shared" si="4"/>
        <v>-6537.8781896985038</v>
      </c>
      <c r="H46" s="136"/>
      <c r="I46" s="136"/>
      <c r="J46" s="136"/>
      <c r="K46" s="136"/>
      <c r="L46" s="136"/>
    </row>
    <row r="47" spans="2:12" x14ac:dyDescent="0.25">
      <c r="B47" s="37" t="s">
        <v>27</v>
      </c>
      <c r="D47" s="50">
        <f t="shared" si="4"/>
        <v>3109.1548878430008</v>
      </c>
      <c r="E47" s="50">
        <f t="shared" si="4"/>
        <v>3041.3579139030003</v>
      </c>
      <c r="F47" s="51">
        <f t="shared" si="4"/>
        <v>3019.9855802040001</v>
      </c>
      <c r="H47" s="136"/>
      <c r="I47" s="136"/>
      <c r="J47" s="136"/>
      <c r="K47" s="136"/>
      <c r="L47" s="136"/>
    </row>
    <row r="48" spans="2:12" x14ac:dyDescent="0.25">
      <c r="B48" s="37"/>
      <c r="D48" s="50"/>
      <c r="E48" s="50"/>
      <c r="F48" s="51"/>
      <c r="H48" s="136"/>
      <c r="I48" s="136"/>
      <c r="J48" s="136"/>
      <c r="K48" s="136"/>
      <c r="L48" s="136"/>
    </row>
    <row r="49" spans="2:12" x14ac:dyDescent="0.25">
      <c r="B49" s="26" t="s">
        <v>39</v>
      </c>
      <c r="D49" s="53">
        <f>C40/H40</f>
        <v>0.80983789652565175</v>
      </c>
      <c r="E49" s="53">
        <f>D40/I40</f>
        <v>0.85666131403898604</v>
      </c>
      <c r="F49" s="54">
        <f>E40/J40</f>
        <v>0.74297745735073861</v>
      </c>
      <c r="H49" s="136"/>
      <c r="I49" s="136"/>
      <c r="J49" s="136"/>
      <c r="K49" s="136"/>
      <c r="L49" s="136"/>
    </row>
    <row r="50" spans="2:12" x14ac:dyDescent="0.25">
      <c r="B50" s="37" t="s">
        <v>26</v>
      </c>
      <c r="D50" s="53">
        <f>C41/H41</f>
        <v>0.35193914535234666</v>
      </c>
      <c r="E50" s="53">
        <f t="shared" ref="E50:F51" si="5">D41/I41</f>
        <v>0.42449331371753352</v>
      </c>
      <c r="F50" s="54">
        <f t="shared" si="5"/>
        <v>0.32838335017304038</v>
      </c>
      <c r="H50" s="136"/>
      <c r="I50" s="136"/>
      <c r="J50" s="136"/>
      <c r="K50" s="136"/>
      <c r="L50" s="136"/>
    </row>
    <row r="51" spans="2:12" ht="15.75" thickBot="1" x14ac:dyDescent="0.3">
      <c r="B51" s="55" t="s">
        <v>27</v>
      </c>
      <c r="C51" s="138"/>
      <c r="D51" s="56">
        <f>C42/H42</f>
        <v>1.7839807700599544</v>
      </c>
      <c r="E51" s="56">
        <f t="shared" si="5"/>
        <v>1.7528010134935994</v>
      </c>
      <c r="F51" s="57">
        <f t="shared" si="5"/>
        <v>1.7640583270274004</v>
      </c>
      <c r="H51" s="136"/>
      <c r="I51" s="136"/>
      <c r="J51" s="136"/>
      <c r="K51" s="136"/>
      <c r="L51" s="136"/>
    </row>
    <row r="52" spans="2:12" x14ac:dyDescent="0.25">
      <c r="H52" s="136"/>
      <c r="I52" s="136"/>
      <c r="J52" s="136"/>
      <c r="K52" s="136"/>
      <c r="L52" s="71"/>
    </row>
    <row r="53" spans="2:12" x14ac:dyDescent="0.25">
      <c r="H53" s="136"/>
      <c r="I53" s="136"/>
      <c r="J53" s="136"/>
      <c r="K53" s="136"/>
    </row>
    <row r="54" spans="2:12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2:12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2:12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</row>
  </sheetData>
  <mergeCells count="4">
    <mergeCell ref="B8:L8"/>
    <mergeCell ref="B10:L10"/>
    <mergeCell ref="C12:G12"/>
    <mergeCell ref="H12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dcterms:created xsi:type="dcterms:W3CDTF">2015-06-05T18:19:34Z</dcterms:created>
  <dcterms:modified xsi:type="dcterms:W3CDTF">2025-03-10T11:29:46Z</dcterms:modified>
</cp:coreProperties>
</file>