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Commerce\Année-2023\Rst-comext\Rst-8 mois 2023\"/>
    </mc:Choice>
  </mc:AlternateContent>
  <xr:revisionPtr revIDLastSave="0" documentId="13_ncr:1_{386B7382-3529-4A2F-BA63-47130C1C1F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semble" sheetId="5" r:id="rId1"/>
    <sheet name="GP" sheetId="1" r:id="rId2"/>
    <sheet name="GSA" sheetId="2" r:id="rId3"/>
    <sheet name="TYPE" sheetId="3" r:id="rId4"/>
  </sheets>
  <definedNames>
    <definedName name="_xlnm.Print_Area" localSheetId="3">TYPE!$A$1:$L$50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5" l="1"/>
  <c r="C49" i="5"/>
  <c r="B49" i="5"/>
  <c r="D48" i="5"/>
  <c r="C48" i="5"/>
  <c r="B48" i="5"/>
  <c r="F46" i="5"/>
  <c r="E46" i="5"/>
  <c r="F45" i="5"/>
  <c r="E45" i="5"/>
  <c r="D41" i="5"/>
  <c r="C41" i="5"/>
  <c r="B41" i="5"/>
  <c r="D40" i="5"/>
  <c r="C40" i="5"/>
  <c r="B40" i="5"/>
  <c r="F38" i="5"/>
  <c r="E38" i="5"/>
  <c r="F37" i="5"/>
  <c r="E37" i="5"/>
  <c r="D22" i="5"/>
  <c r="F22" i="5" s="1"/>
  <c r="C22" i="5"/>
  <c r="B22" i="5"/>
  <c r="D21" i="5"/>
  <c r="D25" i="5" s="1"/>
  <c r="C21" i="5"/>
  <c r="C24" i="5" s="1"/>
  <c r="B21" i="5"/>
  <c r="B24" i="5" s="1"/>
  <c r="E22" i="5" l="1"/>
  <c r="D24" i="5"/>
  <c r="F21" i="5"/>
  <c r="E21" i="5"/>
  <c r="B25" i="5"/>
  <c r="C25" i="5"/>
  <c r="D44" i="3" l="1"/>
  <c r="C44" i="3"/>
  <c r="D54" i="3" s="1"/>
  <c r="B44" i="3"/>
  <c r="C54" i="3" s="1"/>
  <c r="I43" i="3"/>
  <c r="E53" i="3" s="1"/>
  <c r="H43" i="3"/>
  <c r="D49" i="3" s="1"/>
  <c r="G43" i="3"/>
  <c r="D43" i="3"/>
  <c r="F43" i="3" s="1"/>
  <c r="C43" i="3"/>
  <c r="D53" i="3" s="1"/>
  <c r="B43" i="3"/>
  <c r="C49" i="3" s="1"/>
  <c r="K40" i="3"/>
  <c r="J40" i="3"/>
  <c r="F40" i="3"/>
  <c r="E40" i="3"/>
  <c r="K39" i="3"/>
  <c r="J39" i="3"/>
  <c r="F39" i="3"/>
  <c r="E39" i="3"/>
  <c r="K38" i="3"/>
  <c r="I38" i="3"/>
  <c r="H38" i="3"/>
  <c r="J38" i="3" s="1"/>
  <c r="G38" i="3"/>
  <c r="E38" i="3"/>
  <c r="D38" i="3"/>
  <c r="F38" i="3" s="1"/>
  <c r="C38" i="3"/>
  <c r="B38" i="3"/>
  <c r="B42" i="3" s="1"/>
  <c r="K36" i="3"/>
  <c r="J36" i="3"/>
  <c r="F36" i="3"/>
  <c r="E36" i="3"/>
  <c r="K35" i="3"/>
  <c r="J35" i="3"/>
  <c r="F35" i="3"/>
  <c r="E35" i="3"/>
  <c r="K34" i="3"/>
  <c r="J34" i="3"/>
  <c r="I34" i="3"/>
  <c r="H34" i="3"/>
  <c r="H42" i="3" s="1"/>
  <c r="G34" i="3"/>
  <c r="G42" i="3" s="1"/>
  <c r="F34" i="3"/>
  <c r="E34" i="3"/>
  <c r="D34" i="3"/>
  <c r="C34" i="3"/>
  <c r="C42" i="3" s="1"/>
  <c r="B34" i="3"/>
  <c r="K32" i="3"/>
  <c r="J32" i="3"/>
  <c r="F32" i="3"/>
  <c r="E32" i="3"/>
  <c r="K31" i="3"/>
  <c r="J31" i="3"/>
  <c r="F31" i="3"/>
  <c r="E31" i="3"/>
  <c r="K30" i="3"/>
  <c r="I30" i="3"/>
  <c r="H30" i="3"/>
  <c r="G30" i="3"/>
  <c r="J30" i="3" s="1"/>
  <c r="E30" i="3"/>
  <c r="D30" i="3"/>
  <c r="F30" i="3" s="1"/>
  <c r="C30" i="3"/>
  <c r="B30" i="3"/>
  <c r="K27" i="3"/>
  <c r="J27" i="3"/>
  <c r="F27" i="3"/>
  <c r="E27" i="3"/>
  <c r="I26" i="3"/>
  <c r="H26" i="3"/>
  <c r="K26" i="3" s="1"/>
  <c r="G26" i="3"/>
  <c r="F26" i="3"/>
  <c r="D26" i="3"/>
  <c r="C26" i="3"/>
  <c r="E26" i="3" s="1"/>
  <c r="B26" i="3"/>
  <c r="I24" i="3"/>
  <c r="I22" i="3" s="1"/>
  <c r="K22" i="3" s="1"/>
  <c r="H24" i="3"/>
  <c r="H44" i="3" s="1"/>
  <c r="G24" i="3"/>
  <c r="G44" i="3" s="1"/>
  <c r="K23" i="3"/>
  <c r="J23" i="3"/>
  <c r="F23" i="3"/>
  <c r="E23" i="3"/>
  <c r="H22" i="3"/>
  <c r="J22" i="3" s="1"/>
  <c r="G22" i="3"/>
  <c r="F22" i="3"/>
  <c r="D22" i="3"/>
  <c r="C22" i="3"/>
  <c r="B22" i="3"/>
  <c r="E22" i="3" s="1"/>
  <c r="K20" i="3"/>
  <c r="J20" i="3"/>
  <c r="F20" i="3"/>
  <c r="E20" i="3"/>
  <c r="K19" i="3"/>
  <c r="J19" i="3"/>
  <c r="F19" i="3"/>
  <c r="E19" i="3"/>
  <c r="I18" i="3"/>
  <c r="H18" i="3"/>
  <c r="K18" i="3" s="1"/>
  <c r="G18" i="3"/>
  <c r="J18" i="3" s="1"/>
  <c r="F18" i="3"/>
  <c r="E18" i="3"/>
  <c r="D18" i="3"/>
  <c r="C18" i="3"/>
  <c r="B18" i="3"/>
  <c r="J44" i="3" l="1"/>
  <c r="C48" i="3"/>
  <c r="C52" i="3"/>
  <c r="I42" i="3"/>
  <c r="K42" i="3" s="1"/>
  <c r="J42" i="3"/>
  <c r="D48" i="3"/>
  <c r="D52" i="3"/>
  <c r="E42" i="3"/>
  <c r="E44" i="3"/>
  <c r="E49" i="3"/>
  <c r="E54" i="3"/>
  <c r="J26" i="3"/>
  <c r="F44" i="3"/>
  <c r="C50" i="3"/>
  <c r="E43" i="3"/>
  <c r="D50" i="3"/>
  <c r="D42" i="3"/>
  <c r="I44" i="3"/>
  <c r="K44" i="3" s="1"/>
  <c r="J43" i="3"/>
  <c r="C53" i="3"/>
  <c r="K43" i="3"/>
  <c r="E48" i="3" l="1"/>
  <c r="E52" i="3"/>
  <c r="F42" i="3"/>
  <c r="E50" i="3"/>
  <c r="K54" i="2" l="1"/>
  <c r="J54" i="2"/>
  <c r="F54" i="2"/>
  <c r="E54" i="2"/>
  <c r="K53" i="2"/>
  <c r="J53" i="2"/>
  <c r="F53" i="2"/>
  <c r="E53" i="2"/>
  <c r="I52" i="2"/>
  <c r="H52" i="2"/>
  <c r="G52" i="2"/>
  <c r="F52" i="2"/>
  <c r="E52" i="2"/>
  <c r="D52" i="2"/>
  <c r="C52" i="2"/>
  <c r="B52" i="2"/>
  <c r="K50" i="2"/>
  <c r="J50" i="2"/>
  <c r="F50" i="2"/>
  <c r="E50" i="2"/>
  <c r="K49" i="2"/>
  <c r="J49" i="2"/>
  <c r="F49" i="2"/>
  <c r="E49" i="2"/>
  <c r="K48" i="2"/>
  <c r="I48" i="2"/>
  <c r="H48" i="2"/>
  <c r="J48" i="2" s="1"/>
  <c r="G48" i="2"/>
  <c r="D48" i="2"/>
  <c r="F48" i="2" s="1"/>
  <c r="C48" i="2"/>
  <c r="E48" i="2" s="1"/>
  <c r="B48" i="2"/>
  <c r="K46" i="2"/>
  <c r="J46" i="2"/>
  <c r="F46" i="2"/>
  <c r="E46" i="2"/>
  <c r="K45" i="2"/>
  <c r="J45" i="2"/>
  <c r="F45" i="2"/>
  <c r="E45" i="2"/>
  <c r="J44" i="2"/>
  <c r="I44" i="2"/>
  <c r="K44" i="2" s="1"/>
  <c r="H44" i="2"/>
  <c r="G44" i="2"/>
  <c r="F44" i="2"/>
  <c r="E44" i="2"/>
  <c r="D44" i="2"/>
  <c r="C44" i="2"/>
  <c r="B44" i="2"/>
  <c r="I42" i="2"/>
  <c r="I40" i="2" s="1"/>
  <c r="H42" i="2"/>
  <c r="J42" i="2" s="1"/>
  <c r="G42" i="2"/>
  <c r="G58" i="2" s="1"/>
  <c r="D42" i="2"/>
  <c r="D58" i="2" s="1"/>
  <c r="C42" i="2"/>
  <c r="E42" i="2" s="1"/>
  <c r="B42" i="2"/>
  <c r="B58" i="2" s="1"/>
  <c r="I41" i="2"/>
  <c r="I57" i="2" s="1"/>
  <c r="H41" i="2"/>
  <c r="K41" i="2" s="1"/>
  <c r="G41" i="2"/>
  <c r="G40" i="2" s="1"/>
  <c r="F41" i="2"/>
  <c r="E41" i="2"/>
  <c r="D41" i="2"/>
  <c r="D57" i="2" s="1"/>
  <c r="C41" i="2"/>
  <c r="C57" i="2" s="1"/>
  <c r="B41" i="2"/>
  <c r="B57" i="2" s="1"/>
  <c r="D40" i="2"/>
  <c r="F40" i="2" s="1"/>
  <c r="C40" i="2"/>
  <c r="K38" i="2"/>
  <c r="J38" i="2"/>
  <c r="F38" i="2"/>
  <c r="E38" i="2"/>
  <c r="K37" i="2"/>
  <c r="J37" i="2"/>
  <c r="F37" i="2"/>
  <c r="E37" i="2"/>
  <c r="J36" i="2"/>
  <c r="I36" i="2"/>
  <c r="K36" i="2" s="1"/>
  <c r="H36" i="2"/>
  <c r="G36" i="2"/>
  <c r="F36" i="2"/>
  <c r="E36" i="2"/>
  <c r="D36" i="2"/>
  <c r="C36" i="2"/>
  <c r="B36" i="2"/>
  <c r="K34" i="2"/>
  <c r="J34" i="2"/>
  <c r="F34" i="2"/>
  <c r="E34" i="2"/>
  <c r="K33" i="2"/>
  <c r="J33" i="2"/>
  <c r="F33" i="2"/>
  <c r="E33" i="2"/>
  <c r="K32" i="2"/>
  <c r="I32" i="2"/>
  <c r="H32" i="2"/>
  <c r="J32" i="2" s="1"/>
  <c r="G32" i="2"/>
  <c r="D32" i="2"/>
  <c r="F32" i="2" s="1"/>
  <c r="C32" i="2"/>
  <c r="E32" i="2" s="1"/>
  <c r="B32" i="2"/>
  <c r="J30" i="2"/>
  <c r="I30" i="2"/>
  <c r="K30" i="2" s="1"/>
  <c r="H30" i="2"/>
  <c r="G30" i="2"/>
  <c r="D30" i="2"/>
  <c r="D28" i="2" s="1"/>
  <c r="C30" i="2"/>
  <c r="C28" i="2" s="1"/>
  <c r="B30" i="2"/>
  <c r="K29" i="2"/>
  <c r="I29" i="2"/>
  <c r="H29" i="2"/>
  <c r="J29" i="2" s="1"/>
  <c r="G29" i="2"/>
  <c r="G28" i="2" s="1"/>
  <c r="D29" i="2"/>
  <c r="F29" i="2" s="1"/>
  <c r="C29" i="2"/>
  <c r="E29" i="2" s="1"/>
  <c r="B29" i="2"/>
  <c r="B28" i="2" s="1"/>
  <c r="I28" i="2"/>
  <c r="I26" i="2"/>
  <c r="H26" i="2"/>
  <c r="G26" i="2"/>
  <c r="D26" i="2"/>
  <c r="D24" i="2" s="1"/>
  <c r="F24" i="2" s="1"/>
  <c r="C26" i="2"/>
  <c r="C24" i="2" s="1"/>
  <c r="E24" i="2" s="1"/>
  <c r="B26" i="2"/>
  <c r="K25" i="2"/>
  <c r="J25" i="2"/>
  <c r="F25" i="2"/>
  <c r="E25" i="2"/>
  <c r="I24" i="2"/>
  <c r="K24" i="2" s="1"/>
  <c r="H24" i="2"/>
  <c r="J24" i="2" s="1"/>
  <c r="G24" i="2"/>
  <c r="B24" i="2"/>
  <c r="I22" i="2"/>
  <c r="H22" i="2"/>
  <c r="G22" i="2"/>
  <c r="K21" i="2"/>
  <c r="J21" i="2"/>
  <c r="F21" i="2"/>
  <c r="E21" i="2"/>
  <c r="K20" i="2"/>
  <c r="J20" i="2"/>
  <c r="I20" i="2"/>
  <c r="H20" i="2"/>
  <c r="G20" i="2"/>
  <c r="F20" i="2"/>
  <c r="D20" i="2"/>
  <c r="C20" i="2"/>
  <c r="E20" i="2" s="1"/>
  <c r="B20" i="2"/>
  <c r="K18" i="2"/>
  <c r="J18" i="2"/>
  <c r="F18" i="2"/>
  <c r="E18" i="2"/>
  <c r="K17" i="2"/>
  <c r="J17" i="2"/>
  <c r="F17" i="2"/>
  <c r="E17" i="2"/>
  <c r="I16" i="2"/>
  <c r="K16" i="2" s="1"/>
  <c r="H16" i="2"/>
  <c r="J16" i="2" s="1"/>
  <c r="G16" i="2"/>
  <c r="E16" i="2"/>
  <c r="D16" i="2"/>
  <c r="F16" i="2" s="1"/>
  <c r="C16" i="2"/>
  <c r="B16" i="2"/>
  <c r="D50" i="1"/>
  <c r="F50" i="1" s="1"/>
  <c r="C50" i="1"/>
  <c r="B50" i="1"/>
  <c r="D49" i="1"/>
  <c r="C49" i="1"/>
  <c r="C52" i="1" s="1"/>
  <c r="B49" i="1"/>
  <c r="B53" i="1" s="1"/>
  <c r="D47" i="1"/>
  <c r="C47" i="1"/>
  <c r="B47" i="1"/>
  <c r="D46" i="1"/>
  <c r="C46" i="1"/>
  <c r="B46" i="1"/>
  <c r="F44" i="1"/>
  <c r="E44" i="1"/>
  <c r="F43" i="1"/>
  <c r="E43" i="1"/>
  <c r="D40" i="1"/>
  <c r="C40" i="1"/>
  <c r="B40" i="1"/>
  <c r="D39" i="1"/>
  <c r="C39" i="1"/>
  <c r="B39" i="1"/>
  <c r="F37" i="1"/>
  <c r="E37" i="1"/>
  <c r="F36" i="1"/>
  <c r="E36" i="1"/>
  <c r="D33" i="1"/>
  <c r="C33" i="1"/>
  <c r="B33" i="1"/>
  <c r="D32" i="1"/>
  <c r="C32" i="1"/>
  <c r="B32" i="1"/>
  <c r="F30" i="1"/>
  <c r="E30" i="1"/>
  <c r="F29" i="1"/>
  <c r="E29" i="1"/>
  <c r="D26" i="1"/>
  <c r="C26" i="1"/>
  <c r="B26" i="1"/>
  <c r="D25" i="1"/>
  <c r="C25" i="1"/>
  <c r="B25" i="1"/>
  <c r="F23" i="1"/>
  <c r="E23" i="1"/>
  <c r="F22" i="1"/>
  <c r="E22" i="1"/>
  <c r="D19" i="1"/>
  <c r="C19" i="1"/>
  <c r="B19" i="1"/>
  <c r="D18" i="1"/>
  <c r="C18" i="1"/>
  <c r="B18" i="1"/>
  <c r="F16" i="1"/>
  <c r="E16" i="1"/>
  <c r="F15" i="1"/>
  <c r="E15" i="1"/>
  <c r="I56" i="2" l="1"/>
  <c r="G56" i="2"/>
  <c r="E63" i="2"/>
  <c r="E67" i="2"/>
  <c r="F57" i="2"/>
  <c r="E28" i="2"/>
  <c r="C68" i="2"/>
  <c r="C64" i="2"/>
  <c r="D63" i="2"/>
  <c r="E57" i="2"/>
  <c r="F28" i="2"/>
  <c r="C56" i="2"/>
  <c r="E64" i="2"/>
  <c r="F58" i="2"/>
  <c r="H28" i="2"/>
  <c r="J28" i="2" s="1"/>
  <c r="B40" i="2"/>
  <c r="B56" i="2" s="1"/>
  <c r="F42" i="2"/>
  <c r="J52" i="2"/>
  <c r="D56" i="2"/>
  <c r="H58" i="2"/>
  <c r="J58" i="2" s="1"/>
  <c r="K52" i="2"/>
  <c r="G57" i="2"/>
  <c r="C63" i="2" s="1"/>
  <c r="I58" i="2"/>
  <c r="K58" i="2" s="1"/>
  <c r="H57" i="2"/>
  <c r="J57" i="2" s="1"/>
  <c r="E30" i="2"/>
  <c r="K42" i="2"/>
  <c r="F30" i="2"/>
  <c r="H40" i="2"/>
  <c r="J40" i="2" s="1"/>
  <c r="J41" i="2"/>
  <c r="C58" i="2"/>
  <c r="B52" i="1"/>
  <c r="E52" i="1"/>
  <c r="D52" i="1"/>
  <c r="F52" i="1" s="1"/>
  <c r="E50" i="1"/>
  <c r="F49" i="1"/>
  <c r="C53" i="1"/>
  <c r="D53" i="1"/>
  <c r="E49" i="1"/>
  <c r="E68" i="2" l="1"/>
  <c r="E40" i="2"/>
  <c r="K40" i="2"/>
  <c r="C62" i="2"/>
  <c r="C66" i="2"/>
  <c r="E56" i="2"/>
  <c r="K57" i="2"/>
  <c r="H56" i="2"/>
  <c r="J56" i="2" s="1"/>
  <c r="C67" i="2"/>
  <c r="E58" i="2"/>
  <c r="D68" i="2"/>
  <c r="D64" i="2"/>
  <c r="E62" i="2"/>
  <c r="E66" i="2"/>
  <c r="F56" i="2"/>
  <c r="D67" i="2"/>
  <c r="K28" i="2"/>
  <c r="K56" i="2" l="1"/>
  <c r="D66" i="2"/>
  <c r="D62" i="2"/>
</calcChain>
</file>

<file path=xl/sharedStrings.xml><?xml version="1.0" encoding="utf-8"?>
<sst xmlns="http://schemas.openxmlformats.org/spreadsheetml/2006/main" count="191" uniqueCount="70">
  <si>
    <t>BALANCE COMMERCIALE</t>
  </si>
  <si>
    <t>GROUPES DE PRODUITS</t>
  </si>
  <si>
    <t>Var : en %</t>
  </si>
  <si>
    <t>2022/2021</t>
  </si>
  <si>
    <t>2023/2022</t>
  </si>
  <si>
    <t>ALIMENTATION</t>
  </si>
  <si>
    <t>EXPORT</t>
  </si>
  <si>
    <t>IMPORT</t>
  </si>
  <si>
    <t>SOLDE</t>
  </si>
  <si>
    <t>TX DE COUVERTURE en %</t>
  </si>
  <si>
    <t>MAT.1ére &amp; DEMI-PRODUITS</t>
  </si>
  <si>
    <t>BIENS D'EQUIPEMENT</t>
  </si>
  <si>
    <t>BIENS DE CONSOMMATION</t>
  </si>
  <si>
    <t>ENERGIE</t>
  </si>
  <si>
    <t>TOTAL DES EXPORTATIONS</t>
  </si>
  <si>
    <t>TOTAL DES IMPORTATIONS</t>
  </si>
  <si>
    <t>DEFICIT</t>
  </si>
  <si>
    <t xml:space="preserve">   TX DE COUVERTURE en %</t>
  </si>
  <si>
    <t>COMMERCE EXTERIEUR SELON LE REGIME ET LE TYPE D'UTILISATION</t>
  </si>
  <si>
    <t>Produits</t>
  </si>
  <si>
    <t>Exportations</t>
  </si>
  <si>
    <t>Importations</t>
  </si>
  <si>
    <t>Valeurs en MD</t>
  </si>
  <si>
    <t xml:space="preserve">          Variation</t>
  </si>
  <si>
    <t>Produits Agric.et.Alimen.de base</t>
  </si>
  <si>
    <t>régime général</t>
  </si>
  <si>
    <t>régime off shore</t>
  </si>
  <si>
    <t>Produits Energétiques</t>
  </si>
  <si>
    <t>-</t>
  </si>
  <si>
    <t>Produits Miniers et Phosphatés</t>
  </si>
  <si>
    <t>Autres Produits Intermédiaires</t>
  </si>
  <si>
    <t>Produits  d'Equipement</t>
  </si>
  <si>
    <t>Autres Produits de Consommation</t>
  </si>
  <si>
    <t>Ensemble des Produits</t>
  </si>
  <si>
    <t xml:space="preserve"> </t>
  </si>
  <si>
    <t>Solde commercial</t>
  </si>
  <si>
    <t>Taux de couverture</t>
  </si>
  <si>
    <t>COMMERCE EXTERIEUR SELON LE REGIME ET LE GROUPEMENT SECTORIEL D'ACTIVITE</t>
  </si>
  <si>
    <t>Variation</t>
  </si>
  <si>
    <t>Agriculture et Ind. Agro. Alim.</t>
  </si>
  <si>
    <t>Energie et Lubrifiants</t>
  </si>
  <si>
    <t>Mines, Phosphates et Derivés</t>
  </si>
  <si>
    <t>Textiles, Habillements et cuirs</t>
  </si>
  <si>
    <t xml:space="preserve">       Textiles, Habillements </t>
  </si>
  <si>
    <t xml:space="preserve">       Cuirs et Chaussures</t>
  </si>
  <si>
    <t>Industries Mécaniques et Elect.</t>
  </si>
  <si>
    <t xml:space="preserve">       Autres Industries Mécaniques</t>
  </si>
  <si>
    <t xml:space="preserve">       Industries Electriques</t>
  </si>
  <si>
    <t>Autres Industries Manufacturières</t>
  </si>
  <si>
    <t>COMMERCE EXTERIEUR</t>
  </si>
  <si>
    <t xml:space="preserve">BALANCE COMMERCIALE </t>
  </si>
  <si>
    <t>ENSEMBLE</t>
  </si>
  <si>
    <t>Valeur en MD</t>
  </si>
  <si>
    <t>Variations en %</t>
  </si>
  <si>
    <t>Solde</t>
  </si>
  <si>
    <t>Taux de Couverture</t>
  </si>
  <si>
    <t xml:space="preserve">BALANCE PAR REGIME </t>
  </si>
  <si>
    <t>REGIME GENERAL</t>
  </si>
  <si>
    <t>REGIME OFF SHORE</t>
  </si>
  <si>
    <t>8 mois</t>
  </si>
  <si>
    <t>8 MOIS 2 0 2 3</t>
  </si>
  <si>
    <t xml:space="preserve"> 8 mois 2021</t>
  </si>
  <si>
    <t xml:space="preserve"> 8 mois 2022</t>
  </si>
  <si>
    <t xml:space="preserve"> 8 mois 2023</t>
  </si>
  <si>
    <t>8 MOIS 2023</t>
  </si>
  <si>
    <t xml:space="preserve"> 8 mois 21</t>
  </si>
  <si>
    <t xml:space="preserve"> 8 mois 22</t>
  </si>
  <si>
    <t xml:space="preserve"> 8 mois 23</t>
  </si>
  <si>
    <t xml:space="preserve"> 22/21</t>
  </si>
  <si>
    <t xml:space="preserve"> 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</si>
</sst>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"/>
    <numFmt numFmtId="167" formatCode="#,##0.0"/>
    <numFmt numFmtId="168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3"/>
      <name val="MS Sans Serif"/>
      <family val="2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2"/>
      <name val="MS Sans Serif"/>
      <family val="2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  <bgColor indexed="9"/>
      </patternFill>
    </fill>
    <fill>
      <patternFill patternType="gray125">
        <fgColor indexed="13"/>
        <bgColor indexed="9"/>
      </patternFill>
    </fill>
    <fill>
      <patternFill patternType="gray06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9" fillId="0" borderId="3" xfId="0" applyFont="1" applyBorder="1" applyAlignment="1">
      <alignment horizontal="center" vertical="center"/>
    </xf>
    <xf numFmtId="1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8" fillId="0" borderId="0" xfId="0" applyFont="1"/>
    <xf numFmtId="0" fontId="9" fillId="0" borderId="15" xfId="0" applyFont="1" applyBorder="1" applyAlignment="1">
      <alignment vertical="center"/>
    </xf>
    <xf numFmtId="0" fontId="13" fillId="0" borderId="0" xfId="0" applyFont="1"/>
    <xf numFmtId="0" fontId="7" fillId="5" borderId="0" xfId="0" applyFont="1" applyFill="1" applyAlignment="1">
      <alignment horizontal="centerContinuous" vertical="center"/>
    </xf>
    <xf numFmtId="0" fontId="3" fillId="5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5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7" xfId="0" applyFont="1" applyBorder="1"/>
    <xf numFmtId="0" fontId="10" fillId="0" borderId="17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17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3" fillId="0" borderId="0" xfId="0" applyNumberFormat="1" applyFont="1"/>
    <xf numFmtId="165" fontId="4" fillId="6" borderId="0" xfId="1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3" fillId="6" borderId="0" xfId="0" applyFont="1" applyFill="1"/>
    <xf numFmtId="9" fontId="3" fillId="0" borderId="0" xfId="0" applyNumberFormat="1" applyFont="1"/>
    <xf numFmtId="166" fontId="0" fillId="0" borderId="0" xfId="0" applyNumberFormat="1"/>
    <xf numFmtId="0" fontId="8" fillId="0" borderId="7" xfId="0" applyFont="1" applyBorder="1"/>
    <xf numFmtId="164" fontId="0" fillId="0" borderId="0" xfId="0" applyNumberFormat="1"/>
    <xf numFmtId="2" fontId="0" fillId="0" borderId="0" xfId="0" applyNumberFormat="1"/>
    <xf numFmtId="0" fontId="3" fillId="2" borderId="0" xfId="0" applyFont="1" applyFill="1" applyAlignment="1">
      <alignment horizontal="centerContinuous"/>
    </xf>
    <xf numFmtId="165" fontId="4" fillId="2" borderId="1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17" fontId="10" fillId="0" borderId="1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9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5" fontId="5" fillId="0" borderId="0" xfId="1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3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10" fillId="0" borderId="1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9" fillId="0" borderId="9" xfId="1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9" fontId="9" fillId="0" borderId="9" xfId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" fontId="10" fillId="0" borderId="20" xfId="0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center" vertical="center"/>
    </xf>
    <xf numFmtId="165" fontId="12" fillId="0" borderId="0" xfId="1" applyNumberFormat="1" applyFont="1" applyBorder="1" applyAlignment="1">
      <alignment horizontal="center" vertical="center"/>
    </xf>
    <xf numFmtId="165" fontId="12" fillId="0" borderId="9" xfId="1" applyNumberFormat="1" applyFont="1" applyBorder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" fontId="9" fillId="0" borderId="9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165" fontId="9" fillId="0" borderId="11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/>
    </xf>
    <xf numFmtId="17" fontId="10" fillId="0" borderId="2" xfId="0" applyNumberFormat="1" applyFont="1" applyBorder="1" applyAlignment="1">
      <alignment horizontal="center"/>
    </xf>
    <xf numFmtId="0" fontId="16" fillId="0" borderId="12" xfId="0" applyFont="1" applyBorder="1"/>
    <xf numFmtId="0" fontId="0" fillId="0" borderId="1" xfId="0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0" fillId="0" borderId="2" xfId="0" applyBorder="1"/>
    <xf numFmtId="165" fontId="9" fillId="0" borderId="2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9" fillId="0" borderId="0" xfId="0" applyFont="1" applyAlignment="1" applyProtection="1">
      <alignment horizontal="centerContinuous"/>
      <protection locked="0"/>
    </xf>
    <xf numFmtId="0" fontId="7" fillId="0" borderId="0" xfId="0" applyFont="1"/>
    <xf numFmtId="0" fontId="9" fillId="0" borderId="0" xfId="0" applyFont="1" applyAlignment="1">
      <alignment horizontal="left"/>
    </xf>
    <xf numFmtId="0" fontId="6" fillId="0" borderId="0" xfId="0" applyFont="1"/>
    <xf numFmtId="0" fontId="3" fillId="0" borderId="2" xfId="0" applyFont="1" applyBorder="1"/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21" xfId="0" applyFont="1" applyBorder="1" applyAlignment="1">
      <alignment horizontal="center"/>
    </xf>
    <xf numFmtId="17" fontId="10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6" xfId="0" applyFont="1" applyBorder="1" applyAlignment="1">
      <alignment horizontal="centerContinuous" vertical="center"/>
    </xf>
    <xf numFmtId="0" fontId="17" fillId="0" borderId="6" xfId="0" applyFont="1" applyBorder="1" applyAlignment="1">
      <alignment horizontal="centerContinuous" vertical="center"/>
    </xf>
    <xf numFmtId="0" fontId="4" fillId="0" borderId="7" xfId="0" applyFont="1" applyBorder="1"/>
    <xf numFmtId="0" fontId="4" fillId="0" borderId="0" xfId="0" applyFont="1" applyAlignment="1">
      <alignment horizontal="centerContinuous" vertical="center"/>
    </xf>
    <xf numFmtId="0" fontId="17" fillId="0" borderId="10" xfId="0" applyFont="1" applyBorder="1"/>
    <xf numFmtId="165" fontId="12" fillId="0" borderId="0" xfId="1" applyNumberFormat="1" applyFont="1" applyBorder="1" applyAlignment="1">
      <alignment horizontal="center"/>
    </xf>
    <xf numFmtId="165" fontId="12" fillId="0" borderId="9" xfId="1" applyNumberFormat="1" applyFont="1" applyBorder="1" applyAlignment="1">
      <alignment horizontal="center"/>
    </xf>
    <xf numFmtId="167" fontId="18" fillId="0" borderId="13" xfId="0" applyNumberFormat="1" applyFont="1" applyBorder="1" applyAlignment="1">
      <alignment horizontal="center" vertical="center"/>
    </xf>
    <xf numFmtId="167" fontId="18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0" fontId="17" fillId="0" borderId="0" xfId="0" applyFont="1"/>
    <xf numFmtId="0" fontId="9" fillId="0" borderId="10" xfId="0" applyFont="1" applyBorder="1"/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19" fillId="0" borderId="12" xfId="0" applyFont="1" applyBorder="1" applyAlignment="1">
      <alignment horizontal="center"/>
    </xf>
    <xf numFmtId="17" fontId="10" fillId="0" borderId="2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166" fontId="17" fillId="0" borderId="0" xfId="0" applyNumberFormat="1" applyFont="1"/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168" fontId="17" fillId="0" borderId="0" xfId="0" applyNumberFormat="1" applyFont="1"/>
    <xf numFmtId="0" fontId="19" fillId="0" borderId="2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9" xfId="0" applyFont="1" applyBorder="1" applyAlignment="1">
      <alignment horizontal="left" vertical="center"/>
    </xf>
    <xf numFmtId="17" fontId="4" fillId="0" borderId="2" xfId="0" applyNumberFormat="1" applyFont="1" applyBorder="1" applyAlignment="1">
      <alignment horizontal="center" vertical="center"/>
    </xf>
    <xf numFmtId="17" fontId="10" fillId="0" borderId="6" xfId="0" applyNumberFormat="1" applyFont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0" fillId="0" borderId="0" xfId="0" applyNumberFormat="1"/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</xdr:colOff>
      <xdr:row>1</xdr:row>
      <xdr:rowOff>76200</xdr:rowOff>
    </xdr:from>
    <xdr:to>
      <xdr:col>2</xdr:col>
      <xdr:colOff>447675</xdr:colOff>
      <xdr:row>6</xdr:row>
      <xdr:rowOff>123825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480BA0C1-E929-4AF7-B37F-E103B82EC48B}"/>
            </a:ext>
          </a:extLst>
        </xdr:cNvPr>
        <xdr:cNvSpPr>
          <a:spLocks noChangeArrowheads="1"/>
        </xdr:cNvSpPr>
      </xdr:nvSpPr>
      <xdr:spPr bwMode="auto">
        <a:xfrm>
          <a:off x="62864" y="266700"/>
          <a:ext cx="2642236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0" rIns="27432" bIns="22860" anchor="t" upright="1"/>
        <a:lstStyle/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****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1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91439</xdr:colOff>
      <xdr:row>1</xdr:row>
      <xdr:rowOff>1</xdr:rowOff>
    </xdr:from>
    <xdr:to>
      <xdr:col>1</xdr:col>
      <xdr:colOff>447674</xdr:colOff>
      <xdr:row>6</xdr:row>
      <xdr:rowOff>0</xdr:rowOff>
    </xdr:to>
    <xdr:sp macro="" textlink="">
      <xdr:nvSpPr>
        <xdr:cNvPr id="2" name="Texte 2">
          <a:extLst>
            <a:ext uri="{FF2B5EF4-FFF2-40B4-BE49-F238E27FC236}">
              <a16:creationId xmlns:a16="http://schemas.microsoft.com/office/drawing/2014/main" id="{729180E0-231D-4635-B816-C7682DE10DE1}"/>
            </a:ext>
          </a:extLst>
        </xdr:cNvPr>
        <xdr:cNvSpPr>
          <a:spLocks noChangeArrowheads="1"/>
        </xdr:cNvSpPr>
      </xdr:nvSpPr>
      <xdr:spPr bwMode="auto">
        <a:xfrm>
          <a:off x="91439" y="190501"/>
          <a:ext cx="2604135" cy="95249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 eaLnBrk="1" fontAlgn="auto" latinLnBrk="0" hangingPunct="1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fr-FR" sz="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264795</xdr:colOff>
      <xdr:row>0</xdr:row>
      <xdr:rowOff>57150</xdr:rowOff>
    </xdr:from>
    <xdr:to>
      <xdr:col>1</xdr:col>
      <xdr:colOff>666750</xdr:colOff>
      <xdr:row>5</xdr:row>
      <xdr:rowOff>76200</xdr:rowOff>
    </xdr:to>
    <xdr:sp macro="" textlink="">
      <xdr:nvSpPr>
        <xdr:cNvPr id="3" name="Texte 1">
          <a:extLst>
            <a:ext uri="{FF2B5EF4-FFF2-40B4-BE49-F238E27FC236}">
              <a16:creationId xmlns:a16="http://schemas.microsoft.com/office/drawing/2014/main" id="{8BDB2D30-2B3A-4566-A055-95B48A1FED6C}"/>
            </a:ext>
          </a:extLst>
        </xdr:cNvPr>
        <xdr:cNvSpPr txBox="1">
          <a:spLocks noChangeArrowheads="1"/>
        </xdr:cNvSpPr>
      </xdr:nvSpPr>
      <xdr:spPr bwMode="auto">
        <a:xfrm>
          <a:off x="264795" y="57150"/>
          <a:ext cx="246888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800">
            <a:effectLst/>
          </a:endParaRPr>
        </a:p>
        <a:p>
          <a:pPr marL="0" indent="0" algn="ctr" rtl="0" eaLnBrk="1" fontAlgn="auto" latinLnBrk="0" hangingPunct="1"/>
          <a:r>
            <a:rPr lang="fr-FR" sz="1100" b="1" i="0">
              <a:effectLst/>
              <a:latin typeface="+mn-lt"/>
              <a:ea typeface="+mn-ea"/>
              <a:cs typeface="+mn-cs"/>
            </a:rPr>
            <a:t>   </a:t>
          </a:r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marL="0" indent="0"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 LA  PLANNIFICATION</a:t>
          </a: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</xdr:col>
      <xdr:colOff>655320</xdr:colOff>
      <xdr:row>5</xdr:row>
      <xdr:rowOff>66675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3C359EDD-7BCE-442D-B983-38135A0B85F7}"/>
            </a:ext>
          </a:extLst>
        </xdr:cNvPr>
        <xdr:cNvSpPr txBox="1">
          <a:spLocks noChangeArrowheads="1"/>
        </xdr:cNvSpPr>
      </xdr:nvSpPr>
      <xdr:spPr bwMode="auto">
        <a:xfrm>
          <a:off x="114300" y="76200"/>
          <a:ext cx="2607945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900">
            <a:effectLst/>
          </a:endParaRP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F891-BB77-4125-8621-B2986A6FC01D}">
  <dimension ref="A1:G52"/>
  <sheetViews>
    <sheetView tabSelected="1" workbookViewId="0">
      <selection activeCell="I55" sqref="I55"/>
    </sheetView>
  </sheetViews>
  <sheetFormatPr baseColWidth="10" defaultRowHeight="15" x14ac:dyDescent="0.25"/>
  <cols>
    <col min="1" max="1" width="20.85546875" customWidth="1"/>
    <col min="2" max="6" width="13" customWidth="1"/>
  </cols>
  <sheetData>
    <row r="1" spans="1:7" x14ac:dyDescent="0.25">
      <c r="A1" t="s">
        <v>34</v>
      </c>
    </row>
    <row r="8" spans="1:7" ht="15.75" x14ac:dyDescent="0.25">
      <c r="E8" s="32"/>
    </row>
    <row r="9" spans="1:7" ht="15.75" x14ac:dyDescent="0.25">
      <c r="E9" s="32"/>
    </row>
    <row r="10" spans="1:7" ht="15.75" x14ac:dyDescent="0.25">
      <c r="A10" s="33" t="s">
        <v>49</v>
      </c>
      <c r="B10" s="33"/>
      <c r="C10" s="33"/>
      <c r="D10" s="34"/>
      <c r="E10" s="34"/>
      <c r="F10" s="34"/>
    </row>
    <row r="11" spans="1:7" ht="16.5" thickBot="1" x14ac:dyDescent="0.3">
      <c r="A11" s="35"/>
      <c r="B11" s="35"/>
      <c r="C11" s="35"/>
      <c r="D11" s="17"/>
      <c r="E11" s="32"/>
      <c r="F11" s="17"/>
    </row>
    <row r="12" spans="1:7" ht="16.5" thickBot="1" x14ac:dyDescent="0.3">
      <c r="A12" s="156" t="s">
        <v>64</v>
      </c>
      <c r="B12" s="157"/>
      <c r="C12" s="157"/>
      <c r="D12" s="157"/>
      <c r="E12" s="157"/>
      <c r="F12" s="158"/>
      <c r="G12" s="18"/>
    </row>
    <row r="13" spans="1:7" ht="15.75" x14ac:dyDescent="0.25">
      <c r="A13" s="36"/>
      <c r="B13" s="36"/>
      <c r="C13" s="36"/>
      <c r="D13" s="37"/>
      <c r="E13" s="32"/>
      <c r="F13" s="37"/>
      <c r="G13" s="18"/>
    </row>
    <row r="14" spans="1:7" x14ac:dyDescent="0.25">
      <c r="A14" s="36"/>
      <c r="B14" s="36"/>
      <c r="C14" s="36"/>
      <c r="D14" s="37"/>
      <c r="E14" s="37"/>
      <c r="F14" s="37"/>
      <c r="G14" s="18"/>
    </row>
    <row r="15" spans="1:7" x14ac:dyDescent="0.25">
      <c r="A15" s="116" t="s">
        <v>50</v>
      </c>
      <c r="B15" s="117"/>
      <c r="C15" s="117"/>
      <c r="D15" s="17"/>
      <c r="E15" s="17"/>
      <c r="F15" s="17"/>
      <c r="G15" s="18"/>
    </row>
    <row r="16" spans="1:7" x14ac:dyDescent="0.25">
      <c r="A16" s="18"/>
      <c r="B16" s="18"/>
      <c r="C16" s="18"/>
      <c r="D16" s="18"/>
      <c r="E16" s="18"/>
      <c r="F16" s="18"/>
      <c r="G16" s="18"/>
    </row>
    <row r="17" spans="1:6" x14ac:dyDescent="0.25">
      <c r="A17" s="38" t="s">
        <v>51</v>
      </c>
      <c r="B17" s="18"/>
      <c r="C17" s="18"/>
      <c r="D17" s="18"/>
      <c r="E17" s="18"/>
      <c r="F17" s="18"/>
    </row>
    <row r="18" spans="1:6" ht="15.75" thickBot="1" x14ac:dyDescent="0.3">
      <c r="A18" s="39"/>
      <c r="B18" s="18"/>
      <c r="C18" s="18"/>
      <c r="D18" s="18"/>
      <c r="E18" s="18"/>
      <c r="F18" s="18"/>
    </row>
    <row r="19" spans="1:6" ht="16.5" thickTop="1" thickBot="1" x14ac:dyDescent="0.3">
      <c r="A19" s="40"/>
      <c r="B19" s="41" t="s">
        <v>52</v>
      </c>
      <c r="C19" s="41"/>
      <c r="D19" s="42"/>
      <c r="E19" s="41" t="s">
        <v>53</v>
      </c>
      <c r="F19" s="41"/>
    </row>
    <row r="20" spans="1:6" ht="15.75" thickTop="1" x14ac:dyDescent="0.25">
      <c r="A20" s="18"/>
      <c r="B20" s="43" t="s">
        <v>61</v>
      </c>
      <c r="C20" s="43" t="s">
        <v>62</v>
      </c>
      <c r="D20" s="43" t="s">
        <v>63</v>
      </c>
      <c r="E20" s="44" t="s">
        <v>3</v>
      </c>
      <c r="F20" s="44" t="s">
        <v>4</v>
      </c>
    </row>
    <row r="21" spans="1:6" x14ac:dyDescent="0.25">
      <c r="A21" s="39" t="s">
        <v>20</v>
      </c>
      <c r="B21" s="45">
        <f>B37+B45</f>
        <v>29681.917462104997</v>
      </c>
      <c r="C21" s="45">
        <f>C37+C45</f>
        <v>36910.080979109996</v>
      </c>
      <c r="D21" s="45">
        <f t="shared" ref="B21:D22" si="0">D37+D45</f>
        <v>40639.353308373997</v>
      </c>
      <c r="E21" s="46">
        <f>(C21-B21)/B21</f>
        <v>0.24352077409531309</v>
      </c>
      <c r="F21" s="46">
        <f>(D21-C21)/C21</f>
        <v>0.10103668781909898</v>
      </c>
    </row>
    <row r="22" spans="1:6" x14ac:dyDescent="0.25">
      <c r="A22" s="39" t="s">
        <v>21</v>
      </c>
      <c r="B22" s="45">
        <f t="shared" si="0"/>
        <v>40150.374901528616</v>
      </c>
      <c r="C22" s="45">
        <f>C38+C46</f>
        <v>53823.825403158</v>
      </c>
      <c r="D22" s="45">
        <f>D38+D46</f>
        <v>52834.054433619349</v>
      </c>
      <c r="E22" s="46">
        <f>(C22-B22)/B22</f>
        <v>0.34055598572029289</v>
      </c>
      <c r="F22" s="46">
        <f>(D22-C22)/C22</f>
        <v>-1.8389086285208155E-2</v>
      </c>
    </row>
    <row r="23" spans="1:6" x14ac:dyDescent="0.25">
      <c r="A23" s="39"/>
      <c r="B23" s="18"/>
      <c r="C23" s="18"/>
      <c r="D23" s="18"/>
      <c r="E23" s="18"/>
      <c r="F23" s="18"/>
    </row>
    <row r="24" spans="1:6" x14ac:dyDescent="0.25">
      <c r="A24" s="39" t="s">
        <v>54</v>
      </c>
      <c r="B24" s="45">
        <f>B21-B22</f>
        <v>-10468.457439423619</v>
      </c>
      <c r="C24" s="45">
        <f>C21-C22</f>
        <v>-16913.744424048004</v>
      </c>
      <c r="D24" s="45">
        <f>D21-D22</f>
        <v>-12194.701125245352</v>
      </c>
      <c r="E24" s="47"/>
      <c r="F24" s="47"/>
    </row>
    <row r="25" spans="1:6" x14ac:dyDescent="0.25">
      <c r="A25" s="39" t="s">
        <v>55</v>
      </c>
      <c r="B25" s="48">
        <f>B21/B22</f>
        <v>0.73926874991583058</v>
      </c>
      <c r="C25" s="48">
        <f>C21/C22</f>
        <v>0.68575729619070103</v>
      </c>
      <c r="D25" s="48">
        <f>D21/D22</f>
        <v>0.76918861790993609</v>
      </c>
      <c r="E25" s="47"/>
      <c r="F25" s="47"/>
    </row>
    <row r="26" spans="1:6" x14ac:dyDescent="0.25">
      <c r="A26" s="39"/>
      <c r="B26" s="18"/>
      <c r="C26" s="18"/>
      <c r="D26" s="18"/>
      <c r="E26" s="18"/>
      <c r="F26" s="18"/>
    </row>
    <row r="27" spans="1:6" x14ac:dyDescent="0.25">
      <c r="A27" s="49"/>
      <c r="B27" s="50"/>
      <c r="C27" s="50"/>
      <c r="D27" s="50"/>
      <c r="E27" s="50"/>
      <c r="F27" s="50"/>
    </row>
    <row r="28" spans="1:6" x14ac:dyDescent="0.25">
      <c r="A28" s="49"/>
      <c r="B28" s="50"/>
      <c r="C28" s="50"/>
      <c r="D28" s="50"/>
      <c r="E28" s="50"/>
      <c r="F28" s="50"/>
    </row>
    <row r="29" spans="1:6" x14ac:dyDescent="0.25">
      <c r="A29" s="39"/>
      <c r="B29" s="18"/>
      <c r="C29" s="18"/>
      <c r="D29" s="18"/>
      <c r="E29" s="18"/>
      <c r="F29" s="18"/>
    </row>
    <row r="30" spans="1:6" x14ac:dyDescent="0.25">
      <c r="A30" s="116" t="s">
        <v>56</v>
      </c>
      <c r="B30" s="17"/>
      <c r="C30" s="17"/>
      <c r="D30" s="17"/>
      <c r="E30" s="17"/>
      <c r="F30" s="17"/>
    </row>
    <row r="31" spans="1:6" ht="15.75" thickBot="1" x14ac:dyDescent="0.3">
      <c r="A31" s="39"/>
      <c r="B31" s="18"/>
      <c r="C31" s="18"/>
      <c r="D31" s="18"/>
      <c r="E31" s="18"/>
      <c r="F31" s="18"/>
    </row>
    <row r="32" spans="1:6" ht="16.5" thickTop="1" thickBot="1" x14ac:dyDescent="0.3">
      <c r="A32" s="40"/>
      <c r="B32" s="41" t="s">
        <v>52</v>
      </c>
      <c r="C32" s="41"/>
      <c r="D32" s="41"/>
      <c r="E32" s="41" t="s">
        <v>53</v>
      </c>
      <c r="F32" s="41"/>
    </row>
    <row r="33" spans="1:7" ht="15.75" thickTop="1" x14ac:dyDescent="0.25">
      <c r="A33" s="18"/>
      <c r="B33" s="43" t="s">
        <v>61</v>
      </c>
      <c r="C33" s="43" t="s">
        <v>62</v>
      </c>
      <c r="D33" s="43" t="s">
        <v>63</v>
      </c>
      <c r="E33" s="44" t="s">
        <v>3</v>
      </c>
      <c r="F33" s="44" t="s">
        <v>4</v>
      </c>
      <c r="G33" s="21"/>
    </row>
    <row r="34" spans="1:7" x14ac:dyDescent="0.25">
      <c r="A34" s="18"/>
      <c r="C34" s="18"/>
      <c r="D34" s="18"/>
      <c r="E34" s="18"/>
      <c r="F34" s="18"/>
      <c r="G34" s="18"/>
    </row>
    <row r="35" spans="1:7" ht="15" customHeight="1" x14ac:dyDescent="0.25">
      <c r="A35" s="38" t="s">
        <v>57</v>
      </c>
      <c r="C35" s="18"/>
      <c r="D35" s="18"/>
      <c r="E35" s="18"/>
      <c r="F35" s="18"/>
      <c r="G35" s="18"/>
    </row>
    <row r="36" spans="1:7" ht="15.75" customHeight="1" x14ac:dyDescent="0.25">
      <c r="A36" s="18"/>
      <c r="C36" s="18"/>
      <c r="D36" s="18"/>
      <c r="E36" s="18"/>
      <c r="F36" s="18"/>
      <c r="G36" s="18"/>
    </row>
    <row r="37" spans="1:7" x14ac:dyDescent="0.25">
      <c r="A37" s="39" t="s">
        <v>20</v>
      </c>
      <c r="B37" s="45">
        <v>8080.442576855</v>
      </c>
      <c r="C37" s="45">
        <v>11807.206464907998</v>
      </c>
      <c r="D37" s="45">
        <v>11716.431525776999</v>
      </c>
      <c r="E37" s="46">
        <f>(C37-B37)/B37</f>
        <v>0.46120789209339291</v>
      </c>
      <c r="F37" s="46">
        <f>(D37-C37)/C37</f>
        <v>-7.6880961979270586E-3</v>
      </c>
      <c r="G37" s="18"/>
    </row>
    <row r="38" spans="1:7" x14ac:dyDescent="0.25">
      <c r="A38" s="39" t="s">
        <v>21</v>
      </c>
      <c r="B38" s="45">
        <v>26828.63366748362</v>
      </c>
      <c r="C38" s="45">
        <v>36869.386960312004</v>
      </c>
      <c r="D38" s="45">
        <v>35641.384680425348</v>
      </c>
      <c r="E38" s="46">
        <f>(C38-B38)/B38</f>
        <v>0.37425511180607773</v>
      </c>
      <c r="F38" s="46">
        <f>(D38-C38)/C38</f>
        <v>-3.3306826642074003E-2</v>
      </c>
    </row>
    <row r="39" spans="1:7" x14ac:dyDescent="0.25">
      <c r="A39" s="39"/>
      <c r="C39" s="18"/>
      <c r="D39" s="18"/>
      <c r="E39" s="18"/>
      <c r="F39" s="18"/>
    </row>
    <row r="40" spans="1:7" x14ac:dyDescent="0.25">
      <c r="A40" s="39" t="s">
        <v>54</v>
      </c>
      <c r="B40" s="45">
        <f>B37-B38</f>
        <v>-18748.191090628621</v>
      </c>
      <c r="C40" s="45">
        <f>C37-C38</f>
        <v>-25062.180495404005</v>
      </c>
      <c r="D40" s="45">
        <f>D37-D38</f>
        <v>-23924.953154648349</v>
      </c>
      <c r="E40" s="51"/>
      <c r="F40" s="18"/>
    </row>
    <row r="41" spans="1:7" x14ac:dyDescent="0.25">
      <c r="A41" s="39" t="s">
        <v>55</v>
      </c>
      <c r="B41" s="48">
        <f>B37/B38</f>
        <v>0.30118725675726526</v>
      </c>
      <c r="C41" s="48">
        <f>C37/C38</f>
        <v>0.32024417649303061</v>
      </c>
      <c r="D41" s="48">
        <f>D37/D38</f>
        <v>0.32873109815544838</v>
      </c>
      <c r="E41" s="18"/>
      <c r="F41" s="18"/>
    </row>
    <row r="42" spans="1:7" x14ac:dyDescent="0.25">
      <c r="A42" s="18"/>
      <c r="C42" s="18"/>
      <c r="D42" s="18"/>
      <c r="E42" s="18"/>
      <c r="F42" s="18"/>
    </row>
    <row r="43" spans="1:7" x14ac:dyDescent="0.25">
      <c r="A43" s="38" t="s">
        <v>58</v>
      </c>
      <c r="C43" s="18"/>
      <c r="D43" s="18"/>
      <c r="E43" s="18"/>
      <c r="F43" s="18"/>
    </row>
    <row r="44" spans="1:7" x14ac:dyDescent="0.25">
      <c r="A44" s="18"/>
      <c r="C44" s="18"/>
      <c r="D44" s="18"/>
      <c r="E44" s="18"/>
      <c r="F44" s="18"/>
    </row>
    <row r="45" spans="1:7" x14ac:dyDescent="0.25">
      <c r="A45" s="39" t="s">
        <v>20</v>
      </c>
      <c r="B45" s="45">
        <v>21601.474885249998</v>
      </c>
      <c r="C45" s="45">
        <v>25102.874514201998</v>
      </c>
      <c r="D45" s="45">
        <v>28922.921782596997</v>
      </c>
      <c r="E45" s="46">
        <f>(C45-B45)/B45</f>
        <v>0.16209076683661258</v>
      </c>
      <c r="F45" s="46">
        <f>(D45-C45)/C45</f>
        <v>0.15217569072553028</v>
      </c>
    </row>
    <row r="46" spans="1:7" x14ac:dyDescent="0.25">
      <c r="A46" s="39" t="s">
        <v>21</v>
      </c>
      <c r="B46" s="45">
        <v>13321.741234044999</v>
      </c>
      <c r="C46" s="45">
        <v>16954.438442846</v>
      </c>
      <c r="D46" s="45">
        <v>17192.669753194001</v>
      </c>
      <c r="E46" s="46">
        <f>(C46-B46)/B46</f>
        <v>0.27268936882794959</v>
      </c>
      <c r="F46" s="46">
        <f>(D46-C46)/C46</f>
        <v>1.4051265168769051E-2</v>
      </c>
    </row>
    <row r="47" spans="1:7" x14ac:dyDescent="0.25">
      <c r="A47" s="39"/>
      <c r="B47" s="122"/>
      <c r="C47" s="18"/>
      <c r="D47" s="18"/>
      <c r="E47" s="18"/>
      <c r="F47" s="18"/>
    </row>
    <row r="48" spans="1:7" x14ac:dyDescent="0.25">
      <c r="A48" s="39" t="s">
        <v>54</v>
      </c>
      <c r="B48" s="45">
        <f>B45-B46</f>
        <v>8279.7336512049988</v>
      </c>
      <c r="C48" s="45">
        <f>C45-C46</f>
        <v>8148.4360713559981</v>
      </c>
      <c r="D48" s="45">
        <f>D45-D46</f>
        <v>11730.252029402996</v>
      </c>
      <c r="E48" s="18"/>
      <c r="F48" s="18"/>
    </row>
    <row r="49" spans="1:6" x14ac:dyDescent="0.25">
      <c r="A49" s="39" t="s">
        <v>55</v>
      </c>
      <c r="B49" s="48">
        <f>B45/B46</f>
        <v>1.6215203782854855</v>
      </c>
      <c r="C49" s="48">
        <f>C45/C46</f>
        <v>1.4806078419420767</v>
      </c>
      <c r="D49" s="48">
        <f>D45/D46</f>
        <v>1.68228217012217</v>
      </c>
      <c r="E49" s="18"/>
      <c r="F49" s="18"/>
    </row>
    <row r="50" spans="1:6" x14ac:dyDescent="0.25">
      <c r="A50" s="18"/>
      <c r="C50" s="18"/>
      <c r="D50" s="18"/>
      <c r="E50" s="18"/>
      <c r="F50" s="18"/>
    </row>
    <row r="51" spans="1:6" ht="15.75" thickBot="1" x14ac:dyDescent="0.3">
      <c r="A51" s="115"/>
      <c r="B51" s="115"/>
      <c r="C51" s="115"/>
      <c r="D51" s="115"/>
      <c r="E51" s="115"/>
      <c r="F51" s="115"/>
    </row>
    <row r="52" spans="1:6" x14ac:dyDescent="0.25">
      <c r="A52" s="18"/>
      <c r="B52" s="18"/>
      <c r="C52" s="18"/>
      <c r="D52" s="18"/>
      <c r="E52" s="18"/>
      <c r="F52" s="18"/>
    </row>
  </sheetData>
  <mergeCells count="1">
    <mergeCell ref="A12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workbookViewId="0">
      <selection activeCell="A55" sqref="A55:XFD57"/>
    </sheetView>
  </sheetViews>
  <sheetFormatPr baseColWidth="10" defaultColWidth="9.140625" defaultRowHeight="15" x14ac:dyDescent="0.25"/>
  <cols>
    <col min="1" max="1" width="33.7109375" customWidth="1"/>
    <col min="2" max="6" width="11.7109375" customWidth="1"/>
  </cols>
  <sheetData>
    <row r="1" spans="1:6" x14ac:dyDescent="0.25">
      <c r="A1" s="1"/>
    </row>
    <row r="2" spans="1:6" x14ac:dyDescent="0.25">
      <c r="A2" s="2"/>
      <c r="B2" s="3"/>
      <c r="C2" s="3"/>
      <c r="D2" s="3"/>
      <c r="E2" s="3"/>
      <c r="F2" s="3"/>
    </row>
    <row r="3" spans="1:6" x14ac:dyDescent="0.25">
      <c r="A3" s="2"/>
      <c r="B3" s="3"/>
      <c r="C3" s="3"/>
      <c r="D3" s="3"/>
      <c r="E3" s="3"/>
      <c r="F3" s="3"/>
    </row>
    <row r="4" spans="1:6" x14ac:dyDescent="0.25">
      <c r="A4" s="2"/>
      <c r="B4" s="3"/>
      <c r="C4" s="3"/>
      <c r="D4" s="3"/>
      <c r="E4" s="3"/>
      <c r="F4" s="3"/>
    </row>
    <row r="5" spans="1:6" x14ac:dyDescent="0.25">
      <c r="A5" s="2"/>
      <c r="B5" s="3"/>
      <c r="C5" s="3"/>
      <c r="D5" s="3"/>
      <c r="E5" s="3"/>
      <c r="F5" s="3"/>
    </row>
    <row r="6" spans="1:6" x14ac:dyDescent="0.25">
      <c r="A6" s="2"/>
      <c r="B6" s="3"/>
      <c r="C6" s="3"/>
      <c r="D6" s="3"/>
      <c r="E6" s="3"/>
      <c r="F6" s="3"/>
    </row>
    <row r="7" spans="1:6" x14ac:dyDescent="0.25">
      <c r="A7" s="2"/>
      <c r="B7" s="3"/>
      <c r="C7" s="3"/>
      <c r="D7" s="3"/>
      <c r="E7" s="3"/>
      <c r="F7" s="3"/>
    </row>
    <row r="8" spans="1:6" x14ac:dyDescent="0.25">
      <c r="A8" s="2"/>
      <c r="B8" s="3"/>
      <c r="C8" s="3"/>
      <c r="D8" s="3"/>
      <c r="E8" s="3"/>
      <c r="F8" s="3"/>
    </row>
    <row r="9" spans="1:6" ht="18.75" x14ac:dyDescent="0.3">
      <c r="A9" s="159" t="s">
        <v>0</v>
      </c>
      <c r="B9" s="159"/>
      <c r="C9" s="159"/>
      <c r="D9" s="159"/>
      <c r="E9" s="159"/>
      <c r="F9" s="159"/>
    </row>
    <row r="10" spans="1:6" x14ac:dyDescent="0.25">
      <c r="A10" s="4"/>
      <c r="B10" s="56"/>
      <c r="C10" s="56"/>
      <c r="D10" s="56"/>
      <c r="E10" s="56"/>
      <c r="F10" s="56"/>
    </row>
    <row r="11" spans="1:6" x14ac:dyDescent="0.25">
      <c r="A11" s="5" t="s">
        <v>1</v>
      </c>
      <c r="B11" s="5" t="s">
        <v>59</v>
      </c>
      <c r="C11" s="5" t="s">
        <v>59</v>
      </c>
      <c r="D11" s="5" t="s">
        <v>59</v>
      </c>
      <c r="E11" s="108" t="s">
        <v>2</v>
      </c>
      <c r="F11" s="108"/>
    </row>
    <row r="12" spans="1:6" x14ac:dyDescent="0.25">
      <c r="A12" s="70"/>
      <c r="B12" s="5">
        <v>2021</v>
      </c>
      <c r="C12" s="5">
        <v>2022</v>
      </c>
      <c r="D12" s="5">
        <v>2023</v>
      </c>
      <c r="E12" s="5" t="s">
        <v>3</v>
      </c>
      <c r="F12" s="5" t="s">
        <v>4</v>
      </c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6" t="s">
        <v>5</v>
      </c>
      <c r="B14" s="4"/>
      <c r="C14" s="4"/>
      <c r="D14" s="4"/>
      <c r="E14" s="4"/>
      <c r="F14" s="4"/>
    </row>
    <row r="15" spans="1:6" x14ac:dyDescent="0.25">
      <c r="A15" s="7" t="s">
        <v>6</v>
      </c>
      <c r="B15" s="8">
        <v>2946.092272114</v>
      </c>
      <c r="C15" s="8">
        <v>3815.5362228459999</v>
      </c>
      <c r="D15" s="8">
        <v>4526.3499054439999</v>
      </c>
      <c r="E15" s="9">
        <f>+(C15-B15)/B15</f>
        <v>0.2951176916492575</v>
      </c>
      <c r="F15" s="9">
        <f>+(D15-C15)/C15</f>
        <v>0.18629457069282013</v>
      </c>
    </row>
    <row r="16" spans="1:6" x14ac:dyDescent="0.25">
      <c r="A16" s="7" t="s">
        <v>7</v>
      </c>
      <c r="B16" s="8">
        <v>3520.0585220296202</v>
      </c>
      <c r="C16" s="8">
        <v>5379.1852153549999</v>
      </c>
      <c r="D16" s="8">
        <v>5085.5937665383453</v>
      </c>
      <c r="E16" s="9">
        <f>+(C16-B16)/B16</f>
        <v>0.52815221158693437</v>
      </c>
      <c r="F16" s="9">
        <f>+(D16-C16)/C16</f>
        <v>-5.4579167115977233E-2</v>
      </c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7" t="s">
        <v>8</v>
      </c>
      <c r="B18" s="8">
        <f>+B15-B16</f>
        <v>-573.96624991562021</v>
      </c>
      <c r="C18" s="8">
        <f>+C15-C16</f>
        <v>-1563.648992509</v>
      </c>
      <c r="D18" s="8">
        <f>+D15-D16</f>
        <v>-559.24386109434545</v>
      </c>
      <c r="E18" s="4"/>
      <c r="F18" s="4"/>
    </row>
    <row r="19" spans="1:6" x14ac:dyDescent="0.25">
      <c r="A19" s="7" t="s">
        <v>9</v>
      </c>
      <c r="B19" s="9">
        <f>+B15/B16</f>
        <v>0.83694411717204098</v>
      </c>
      <c r="C19" s="9">
        <f>+C15/C16</f>
        <v>0.70931489995073416</v>
      </c>
      <c r="D19" s="9">
        <f>+D15/D16</f>
        <v>0.89003371351168481</v>
      </c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6" t="s">
        <v>10</v>
      </c>
      <c r="B21" s="4"/>
      <c r="C21" s="4"/>
      <c r="D21" s="4"/>
      <c r="F21" s="4"/>
    </row>
    <row r="22" spans="1:6" x14ac:dyDescent="0.25">
      <c r="A22" s="7" t="s">
        <v>6</v>
      </c>
      <c r="B22" s="8">
        <v>10395.465872379</v>
      </c>
      <c r="C22" s="8">
        <v>12918.740633552001</v>
      </c>
      <c r="D22" s="8">
        <v>14384.368535509</v>
      </c>
      <c r="E22" s="9">
        <f>+(C22-B22)/B22</f>
        <v>0.24272839641342117</v>
      </c>
      <c r="F22" s="9">
        <f>+(D22-C22)/C22</f>
        <v>0.11344975052371073</v>
      </c>
    </row>
    <row r="23" spans="1:6" x14ac:dyDescent="0.25">
      <c r="A23" s="7" t="s">
        <v>7</v>
      </c>
      <c r="B23" s="8">
        <v>14772.688992881</v>
      </c>
      <c r="C23" s="8">
        <v>20101.738109766</v>
      </c>
      <c r="D23" s="8">
        <v>18945.526424659001</v>
      </c>
      <c r="E23" s="9">
        <f>+(C23-B23)/B23</f>
        <v>0.3607365672866385</v>
      </c>
      <c r="F23" s="9">
        <f>+(D23-C23)/C23</f>
        <v>-5.7517995647614069E-2</v>
      </c>
    </row>
    <row r="24" spans="1:6" x14ac:dyDescent="0.25">
      <c r="A24" s="71"/>
      <c r="B24" s="4"/>
      <c r="C24" s="4"/>
      <c r="D24" s="4"/>
      <c r="E24" s="4"/>
      <c r="F24" s="4"/>
    </row>
    <row r="25" spans="1:6" x14ac:dyDescent="0.25">
      <c r="A25" s="7" t="s">
        <v>8</v>
      </c>
      <c r="B25" s="8">
        <f>+B22-B23</f>
        <v>-4377.2231205019998</v>
      </c>
      <c r="C25" s="8">
        <f>+C22-C23</f>
        <v>-7182.9974762139991</v>
      </c>
      <c r="D25" s="8">
        <f>+D22-D23</f>
        <v>-4561.1578891500012</v>
      </c>
      <c r="E25" s="4"/>
      <c r="F25" s="4"/>
    </row>
    <row r="26" spans="1:6" x14ac:dyDescent="0.25">
      <c r="A26" s="7" t="s">
        <v>9</v>
      </c>
      <c r="B26" s="9">
        <f>+B22/B23</f>
        <v>0.70369489788816408</v>
      </c>
      <c r="C26" s="9">
        <f>+C22/C23</f>
        <v>0.64266784110950614</v>
      </c>
      <c r="D26" s="9">
        <f>+D22/D23</f>
        <v>0.7592488175354517</v>
      </c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6" t="s">
        <v>11</v>
      </c>
      <c r="B28" s="4"/>
      <c r="C28" s="4"/>
      <c r="D28" s="4"/>
      <c r="E28" s="4"/>
      <c r="F28" s="4"/>
    </row>
    <row r="29" spans="1:6" x14ac:dyDescent="0.25">
      <c r="A29" s="7" t="s">
        <v>6</v>
      </c>
      <c r="B29" s="8">
        <v>5435.9866297959998</v>
      </c>
      <c r="C29" s="8">
        <v>6372.1703930439999</v>
      </c>
      <c r="D29" s="8">
        <v>7254.4895822670005</v>
      </c>
      <c r="E29" s="9">
        <f>+(C29-B29)/B29</f>
        <v>0.17221965891463809</v>
      </c>
      <c r="F29" s="9">
        <f>+(D29-C29)/C29</f>
        <v>0.13846446890154718</v>
      </c>
    </row>
    <row r="30" spans="1:6" x14ac:dyDescent="0.25">
      <c r="A30" s="7" t="s">
        <v>7</v>
      </c>
      <c r="B30" s="8">
        <v>7376.2705076050006</v>
      </c>
      <c r="C30" s="8">
        <v>8195.0058783129989</v>
      </c>
      <c r="D30" s="8">
        <v>8514.1275064170004</v>
      </c>
      <c r="E30" s="9">
        <f>+(C30-B30)/B30</f>
        <v>0.11099584401953194</v>
      </c>
      <c r="F30" s="9">
        <f>+(D30-C30)/C30</f>
        <v>3.8940988309540417E-2</v>
      </c>
    </row>
    <row r="31" spans="1:6" x14ac:dyDescent="0.25">
      <c r="A31" s="71"/>
      <c r="B31" s="4"/>
      <c r="C31" s="4"/>
      <c r="D31" s="4"/>
      <c r="E31" s="4"/>
      <c r="F31" s="4"/>
    </row>
    <row r="32" spans="1:6" x14ac:dyDescent="0.25">
      <c r="A32" s="7" t="s">
        <v>8</v>
      </c>
      <c r="B32" s="8">
        <f>+B29-B30</f>
        <v>-1940.2838778090008</v>
      </c>
      <c r="C32" s="8">
        <f>+C29-C30</f>
        <v>-1822.835485268999</v>
      </c>
      <c r="D32" s="8">
        <f>+D29-D30</f>
        <v>-1259.6379241499999</v>
      </c>
      <c r="E32" s="4"/>
      <c r="F32" s="4"/>
    </row>
    <row r="33" spans="1:6" x14ac:dyDescent="0.25">
      <c r="A33" s="7" t="s">
        <v>9</v>
      </c>
      <c r="B33" s="9">
        <f>+B29/B30</f>
        <v>0.73695597581344785</v>
      </c>
      <c r="C33" s="9">
        <f>+C29/C30</f>
        <v>0.77756751949466041</v>
      </c>
      <c r="D33" s="9">
        <f>+D29/D30</f>
        <v>0.85205319943815438</v>
      </c>
      <c r="E33" s="4"/>
      <c r="F33" s="4"/>
    </row>
    <row r="34" spans="1:6" x14ac:dyDescent="0.25">
      <c r="A34" s="6"/>
      <c r="B34" s="4"/>
      <c r="C34" s="4"/>
      <c r="D34" s="4"/>
      <c r="E34" s="4"/>
      <c r="F34" s="4"/>
    </row>
    <row r="35" spans="1:6" x14ac:dyDescent="0.25">
      <c r="A35" s="6" t="s">
        <v>12</v>
      </c>
      <c r="B35" s="4"/>
      <c r="C35" s="4"/>
      <c r="D35" s="4"/>
      <c r="E35" s="4"/>
      <c r="F35" s="4"/>
    </row>
    <row r="36" spans="1:6" x14ac:dyDescent="0.25">
      <c r="A36" s="7" t="s">
        <v>6</v>
      </c>
      <c r="B36" s="8">
        <v>9032.926965057999</v>
      </c>
      <c r="C36" s="8">
        <v>10790.671191736001</v>
      </c>
      <c r="D36" s="8">
        <v>12248.021214533001</v>
      </c>
      <c r="E36" s="9">
        <f>+(C36-B36)/B36</f>
        <v>0.19459298558235552</v>
      </c>
      <c r="F36" s="9">
        <f>+(D36-C36)/C36</f>
        <v>0.13505647581154234</v>
      </c>
    </row>
    <row r="37" spans="1:6" x14ac:dyDescent="0.25">
      <c r="A37" s="7" t="s">
        <v>7</v>
      </c>
      <c r="B37" s="8">
        <v>9731.3370100110005</v>
      </c>
      <c r="C37" s="8">
        <v>11109.973533548</v>
      </c>
      <c r="D37" s="8">
        <v>11549.757185958999</v>
      </c>
      <c r="E37" s="9">
        <f>+(C37-B37)/B37</f>
        <v>0.14166979543702402</v>
      </c>
      <c r="F37" s="9">
        <f>+(D37-C37)/C37</f>
        <v>3.9584581464844663E-2</v>
      </c>
    </row>
    <row r="38" spans="1:6" x14ac:dyDescent="0.25">
      <c r="A38" s="71"/>
      <c r="B38" s="4"/>
      <c r="C38" s="4"/>
      <c r="D38" s="4"/>
      <c r="E38" s="4"/>
      <c r="F38" s="4"/>
    </row>
    <row r="39" spans="1:6" x14ac:dyDescent="0.25">
      <c r="A39" s="7" t="s">
        <v>8</v>
      </c>
      <c r="B39" s="8">
        <f>+B36-B37</f>
        <v>-698.41004495300149</v>
      </c>
      <c r="C39" s="8">
        <f>+C36-C37</f>
        <v>-319.30234181199921</v>
      </c>
      <c r="D39" s="8">
        <f>+D36-D37</f>
        <v>698.26402857400171</v>
      </c>
      <c r="E39" s="4"/>
      <c r="F39" s="4"/>
    </row>
    <row r="40" spans="1:6" x14ac:dyDescent="0.25">
      <c r="A40" s="7" t="s">
        <v>9</v>
      </c>
      <c r="B40" s="9">
        <f>+B36/B37</f>
        <v>0.92823082334580331</v>
      </c>
      <c r="C40" s="9">
        <f>+C36/C37</f>
        <v>0.97125984676310662</v>
      </c>
      <c r="D40" s="9">
        <f>+D36/D37</f>
        <v>1.0604570310294383</v>
      </c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6" t="s">
        <v>13</v>
      </c>
      <c r="B42" s="4"/>
      <c r="C42" s="4"/>
      <c r="D42" s="4"/>
      <c r="E42" s="4"/>
      <c r="F42" s="4"/>
    </row>
    <row r="43" spans="1:6" x14ac:dyDescent="0.25">
      <c r="A43" s="7" t="s">
        <v>6</v>
      </c>
      <c r="B43" s="8">
        <v>1871.4457227580001</v>
      </c>
      <c r="C43" s="8">
        <v>3012.962537932</v>
      </c>
      <c r="D43" s="8">
        <v>2226.1240706210001</v>
      </c>
      <c r="E43" s="9">
        <f>+(C43-B43)/B43</f>
        <v>0.60996522703940126</v>
      </c>
      <c r="F43" s="9">
        <f>+(D43-C43)/C43</f>
        <v>-0.26115109544344367</v>
      </c>
    </row>
    <row r="44" spans="1:6" x14ac:dyDescent="0.25">
      <c r="A44" s="7" t="s">
        <v>7</v>
      </c>
      <c r="B44" s="8">
        <v>4750.0198690019997</v>
      </c>
      <c r="C44" s="8">
        <v>9037.9226661760003</v>
      </c>
      <c r="D44" s="8">
        <v>8739.0495500460001</v>
      </c>
      <c r="E44" s="9">
        <f>+(C44-B44)/B44</f>
        <v>0.90271260235273665</v>
      </c>
      <c r="F44" s="9">
        <f>+(D44-C44)/C44</f>
        <v>-3.3068784406456449E-2</v>
      </c>
    </row>
    <row r="45" spans="1:6" x14ac:dyDescent="0.25">
      <c r="A45" s="71"/>
      <c r="B45" s="4"/>
      <c r="C45" s="4"/>
      <c r="D45" s="4"/>
      <c r="E45" s="4"/>
      <c r="F45" s="4"/>
    </row>
    <row r="46" spans="1:6" x14ac:dyDescent="0.25">
      <c r="A46" s="7" t="s">
        <v>8</v>
      </c>
      <c r="B46" s="8">
        <f>+B43-B44</f>
        <v>-2878.5741462439996</v>
      </c>
      <c r="C46" s="8">
        <f>+C43-C44</f>
        <v>-6024.9601282439999</v>
      </c>
      <c r="D46" s="8">
        <f>+D43-D44</f>
        <v>-6512.925479425</v>
      </c>
      <c r="E46" s="4"/>
      <c r="F46" s="4"/>
    </row>
    <row r="47" spans="1:6" x14ac:dyDescent="0.25">
      <c r="A47" s="7" t="s">
        <v>9</v>
      </c>
      <c r="B47" s="9">
        <f>+B43/B44</f>
        <v>0.39398692518547279</v>
      </c>
      <c r="C47" s="9">
        <f>+C43/C44</f>
        <v>0.3333689221758746</v>
      </c>
      <c r="D47" s="9">
        <f>+D43/D44</f>
        <v>0.25473297271890194</v>
      </c>
      <c r="E47" s="4"/>
      <c r="F47" s="4"/>
    </row>
    <row r="48" spans="1:6" ht="15.75" thickBot="1" x14ac:dyDescent="0.3">
      <c r="B48" s="4"/>
      <c r="C48" s="4"/>
      <c r="D48" s="4"/>
      <c r="E48" s="4"/>
      <c r="F48" s="4"/>
    </row>
    <row r="49" spans="1:12" x14ac:dyDescent="0.25">
      <c r="A49" s="72" t="s">
        <v>14</v>
      </c>
      <c r="B49" s="10">
        <f t="shared" ref="B49:D50" si="0">SUM(B15+B22+B29+B36+B43)</f>
        <v>29681.917462104997</v>
      </c>
      <c r="C49" s="10">
        <f t="shared" si="0"/>
        <v>36910.080979109996</v>
      </c>
      <c r="D49" s="10">
        <f t="shared" si="0"/>
        <v>40639.353308374004</v>
      </c>
      <c r="E49" s="57">
        <f t="shared" ref="E49:F52" si="1">+(C49-B49)/B49</f>
        <v>0.24352077409531309</v>
      </c>
      <c r="F49" s="57">
        <f t="shared" si="1"/>
        <v>0.10103668781909919</v>
      </c>
      <c r="H49" s="54"/>
      <c r="I49" s="54"/>
      <c r="J49" s="54"/>
      <c r="K49" s="54"/>
      <c r="L49" s="54"/>
    </row>
    <row r="50" spans="1:12" x14ac:dyDescent="0.25">
      <c r="A50" s="6" t="s">
        <v>15</v>
      </c>
      <c r="B50" s="11">
        <f t="shared" si="0"/>
        <v>40150.374901528623</v>
      </c>
      <c r="C50" s="11">
        <f t="shared" si="0"/>
        <v>53823.825403158</v>
      </c>
      <c r="D50" s="11">
        <f t="shared" si="0"/>
        <v>52834.054433619349</v>
      </c>
      <c r="E50" s="12">
        <f t="shared" si="1"/>
        <v>0.34055598572029261</v>
      </c>
      <c r="F50" s="12">
        <f t="shared" si="1"/>
        <v>-1.8389086285208155E-2</v>
      </c>
      <c r="H50" s="55"/>
      <c r="I50" s="55"/>
      <c r="J50" s="55"/>
      <c r="K50" s="55"/>
      <c r="L50" s="55"/>
    </row>
    <row r="51" spans="1:12" x14ac:dyDescent="0.25">
      <c r="A51" s="4"/>
      <c r="B51" s="4"/>
      <c r="C51" s="4"/>
      <c r="D51" s="4"/>
      <c r="E51" s="6"/>
      <c r="F51" s="6"/>
    </row>
    <row r="52" spans="1:12" x14ac:dyDescent="0.25">
      <c r="A52" s="6" t="s">
        <v>16</v>
      </c>
      <c r="B52" s="11">
        <f>+B49-B50</f>
        <v>-10468.457439423626</v>
      </c>
      <c r="C52" s="11">
        <f>+C49-C50</f>
        <v>-16913.744424048004</v>
      </c>
      <c r="D52" s="11">
        <f>+D49-D50</f>
        <v>-12194.701125245345</v>
      </c>
      <c r="E52" s="12">
        <f t="shared" si="1"/>
        <v>0.61568641052613793</v>
      </c>
      <c r="F52" s="12">
        <f t="shared" si="1"/>
        <v>-0.27900642107924434</v>
      </c>
    </row>
    <row r="53" spans="1:12" ht="15.75" thickBot="1" x14ac:dyDescent="0.3">
      <c r="A53" s="13" t="s">
        <v>17</v>
      </c>
      <c r="B53" s="14">
        <f>+B49/B50</f>
        <v>0.73926874991583036</v>
      </c>
      <c r="C53" s="14">
        <f>+C49/C50</f>
        <v>0.68575729619070103</v>
      </c>
      <c r="D53" s="14">
        <f>+D49/D50</f>
        <v>0.7691886179099362</v>
      </c>
      <c r="E53" s="92" t="s">
        <v>28</v>
      </c>
      <c r="F53" s="92" t="s">
        <v>28</v>
      </c>
    </row>
  </sheetData>
  <mergeCells count="1">
    <mergeCell ref="A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557D-566D-40B4-9015-A87A2F317EB7}">
  <dimension ref="A6:K72"/>
  <sheetViews>
    <sheetView workbookViewId="0">
      <selection activeCell="D17" sqref="D17"/>
    </sheetView>
  </sheetViews>
  <sheetFormatPr baseColWidth="10" defaultRowHeight="15" x14ac:dyDescent="0.25"/>
  <cols>
    <col min="1" max="1" width="31" customWidth="1"/>
    <col min="2" max="11" width="10.5703125" customWidth="1"/>
  </cols>
  <sheetData>
    <row r="6" spans="1:11" ht="17.25" customHeight="1" x14ac:dyDescent="0.25">
      <c r="A6" s="18"/>
      <c r="B6" s="18"/>
      <c r="C6" s="18" t="s">
        <v>34</v>
      </c>
      <c r="D6" s="18"/>
      <c r="G6" s="18"/>
      <c r="H6" s="18"/>
      <c r="I6" s="18"/>
      <c r="J6" s="18"/>
    </row>
    <row r="7" spans="1:1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1" ht="15.75" x14ac:dyDescent="0.25">
      <c r="A8" s="160" t="s">
        <v>37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ht="17.25" customHeight="1" x14ac:dyDescent="0.25">
      <c r="B9" s="27"/>
      <c r="C9" s="27"/>
      <c r="D9" s="27"/>
      <c r="G9" s="27"/>
      <c r="H9" s="27"/>
      <c r="I9" s="27"/>
      <c r="J9" s="27"/>
    </row>
    <row r="10" spans="1:11" ht="15.75" x14ac:dyDescent="0.25">
      <c r="A10" s="161" t="s">
        <v>60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15.75" thickBot="1" x14ac:dyDescent="0.3">
      <c r="A11" s="122"/>
      <c r="B11" s="122"/>
      <c r="C11" s="122"/>
      <c r="D11" s="122"/>
      <c r="E11" s="122"/>
      <c r="F11" s="122"/>
      <c r="G11" s="39"/>
      <c r="H11" s="122"/>
      <c r="I11" s="122"/>
      <c r="J11" s="122"/>
      <c r="K11" s="122"/>
    </row>
    <row r="12" spans="1:11" ht="15.75" thickBot="1" x14ac:dyDescent="0.3">
      <c r="A12" s="28" t="s">
        <v>19</v>
      </c>
      <c r="B12" s="58" t="s">
        <v>20</v>
      </c>
      <c r="C12" s="58"/>
      <c r="D12" s="58"/>
      <c r="E12" s="58"/>
      <c r="F12" s="123"/>
      <c r="G12" s="58" t="s">
        <v>21</v>
      </c>
      <c r="H12" s="58"/>
      <c r="I12" s="58"/>
      <c r="J12" s="58"/>
      <c r="K12" s="124"/>
    </row>
    <row r="13" spans="1:11" x14ac:dyDescent="0.25">
      <c r="A13" s="125"/>
      <c r="B13" s="109" t="s">
        <v>22</v>
      </c>
      <c r="C13" s="109"/>
      <c r="D13" s="126"/>
      <c r="E13" s="110" t="s">
        <v>38</v>
      </c>
      <c r="F13" s="110"/>
      <c r="G13" s="109" t="s">
        <v>22</v>
      </c>
      <c r="H13" s="109"/>
      <c r="I13" s="126"/>
      <c r="J13" s="110" t="s">
        <v>38</v>
      </c>
      <c r="K13" s="110"/>
    </row>
    <row r="14" spans="1:11" ht="15.75" thickBot="1" x14ac:dyDescent="0.3">
      <c r="A14" s="127"/>
      <c r="B14" s="59" t="s">
        <v>61</v>
      </c>
      <c r="C14" s="59" t="s">
        <v>62</v>
      </c>
      <c r="D14" s="59" t="s">
        <v>63</v>
      </c>
      <c r="E14" s="74" t="s">
        <v>3</v>
      </c>
      <c r="F14" s="74" t="s">
        <v>4</v>
      </c>
      <c r="G14" s="59" t="s">
        <v>61</v>
      </c>
      <c r="H14" s="59" t="s">
        <v>62</v>
      </c>
      <c r="I14" s="59" t="s">
        <v>63</v>
      </c>
      <c r="J14" s="74" t="s">
        <v>3</v>
      </c>
      <c r="K14" s="74" t="s">
        <v>4</v>
      </c>
    </row>
    <row r="15" spans="1:11" x14ac:dyDescent="0.25">
      <c r="A15" s="125"/>
      <c r="B15" s="20"/>
      <c r="C15" s="20"/>
      <c r="D15" s="20"/>
      <c r="E15" s="20"/>
      <c r="F15" s="67"/>
      <c r="G15" s="20"/>
      <c r="H15" s="20"/>
      <c r="I15" s="20"/>
      <c r="J15" s="20"/>
      <c r="K15" s="67"/>
    </row>
    <row r="16" spans="1:11" x14ac:dyDescent="0.25">
      <c r="A16" s="29" t="s">
        <v>39</v>
      </c>
      <c r="B16" s="75">
        <f>SUM(B17:B18)</f>
        <v>3214.9873857510001</v>
      </c>
      <c r="C16" s="75">
        <f>SUM(C17:C18)</f>
        <v>4277.5630147439997</v>
      </c>
      <c r="D16" s="75">
        <f>SUM(D17:D18)</f>
        <v>4950.2656668279997</v>
      </c>
      <c r="E16" s="76">
        <f t="shared" ref="E16:F18" si="0">(C16-B16)/B16</f>
        <v>0.33050693564223388</v>
      </c>
      <c r="F16" s="77">
        <f>(D16-C16)/C16</f>
        <v>0.1572630607112773</v>
      </c>
      <c r="G16" s="75">
        <f>SUM(G17:G18)</f>
        <v>4991.9074938006197</v>
      </c>
      <c r="H16" s="75">
        <f>SUM(H17:H18)</f>
        <v>7148.0338307930006</v>
      </c>
      <c r="I16" s="75">
        <f>SUM(I17:I18)</f>
        <v>6954.5876999913453</v>
      </c>
      <c r="J16" s="76">
        <f t="shared" ref="J16:K18" si="1">(H16-G16)/G16</f>
        <v>0.43192433747421083</v>
      </c>
      <c r="K16" s="77">
        <f t="shared" si="1"/>
        <v>-2.7062844885863448E-2</v>
      </c>
    </row>
    <row r="17" spans="1:11" x14ac:dyDescent="0.25">
      <c r="A17" s="24" t="s">
        <v>25</v>
      </c>
      <c r="B17" s="78">
        <v>2589.4006205790001</v>
      </c>
      <c r="C17" s="78">
        <v>3472.1195439789999</v>
      </c>
      <c r="D17" s="78">
        <v>4149.999978371</v>
      </c>
      <c r="E17" s="128">
        <f t="shared" si="0"/>
        <v>0.34089700774174542</v>
      </c>
      <c r="F17" s="129">
        <f>(D17-C17)/C17</f>
        <v>0.19523533847430805</v>
      </c>
      <c r="G17" s="130">
        <v>4741.11814433162</v>
      </c>
      <c r="H17" s="131">
        <v>6611.4495415640004</v>
      </c>
      <c r="I17" s="131">
        <v>6508.9992050513456</v>
      </c>
      <c r="J17" s="128">
        <f t="shared" si="1"/>
        <v>0.39449162418964584</v>
      </c>
      <c r="K17" s="129">
        <f t="shared" si="1"/>
        <v>-1.5495896303614407E-2</v>
      </c>
    </row>
    <row r="18" spans="1:11" x14ac:dyDescent="0.25">
      <c r="A18" s="24" t="s">
        <v>26</v>
      </c>
      <c r="B18" s="78">
        <v>625.58676517200001</v>
      </c>
      <c r="C18" s="78">
        <v>805.44347076500003</v>
      </c>
      <c r="D18" s="78">
        <v>800.26568845700001</v>
      </c>
      <c r="E18" s="128">
        <f t="shared" si="0"/>
        <v>0.28750081620340845</v>
      </c>
      <c r="F18" s="129">
        <f t="shared" si="0"/>
        <v>-6.4284862885314927E-3</v>
      </c>
      <c r="G18" s="130">
        <v>250.789349469</v>
      </c>
      <c r="H18" s="131">
        <v>536.58428922899998</v>
      </c>
      <c r="I18" s="131">
        <v>445.58849493999998</v>
      </c>
      <c r="J18" s="128">
        <f t="shared" si="1"/>
        <v>1.139581646370222</v>
      </c>
      <c r="K18" s="129">
        <f t="shared" si="1"/>
        <v>-0.16958341143336272</v>
      </c>
    </row>
    <row r="19" spans="1:11" x14ac:dyDescent="0.25">
      <c r="A19" s="24"/>
      <c r="B19" s="132"/>
      <c r="C19" s="132"/>
      <c r="D19" s="132"/>
      <c r="E19" s="128"/>
      <c r="F19" s="129"/>
      <c r="G19" s="132"/>
      <c r="H19" s="132"/>
      <c r="I19" s="132"/>
      <c r="J19" s="128"/>
      <c r="K19" s="129"/>
    </row>
    <row r="20" spans="1:11" x14ac:dyDescent="0.25">
      <c r="A20" s="29" t="s">
        <v>40</v>
      </c>
      <c r="B20" s="75">
        <f>SUM(B21:B22)</f>
        <v>1871.4457227580001</v>
      </c>
      <c r="C20" s="75">
        <f>SUM(C21:C22)</f>
        <v>3012.962537932</v>
      </c>
      <c r="D20" s="75">
        <f>SUM(D21:D22)</f>
        <v>2226.1240706210001</v>
      </c>
      <c r="E20" s="76">
        <f>(C20-B20)/B20</f>
        <v>0.60996522703940126</v>
      </c>
      <c r="F20" s="77">
        <f>(D20-C20)/C20</f>
        <v>-0.26115109544344367</v>
      </c>
      <c r="G20" s="75">
        <f>SUM(G21:G22)</f>
        <v>4750.0198690019997</v>
      </c>
      <c r="H20" s="75">
        <f>SUM(H21:H22)</f>
        <v>9037.9226661760003</v>
      </c>
      <c r="I20" s="75">
        <f>SUM(I21:I22)</f>
        <v>8739.0495500460001</v>
      </c>
      <c r="J20" s="76">
        <f>(H20-G20)/G20</f>
        <v>0.90271260235273665</v>
      </c>
      <c r="K20" s="77">
        <f>(I20-H20)/H20</f>
        <v>-3.3068784406456449E-2</v>
      </c>
    </row>
    <row r="21" spans="1:11" x14ac:dyDescent="0.25">
      <c r="A21" s="24" t="s">
        <v>25</v>
      </c>
      <c r="B21" s="78">
        <v>1871.4457227580001</v>
      </c>
      <c r="C21" s="78">
        <v>3012.962537932</v>
      </c>
      <c r="D21" s="78">
        <v>2226.1240706210001</v>
      </c>
      <c r="E21" s="128">
        <f>(C21-B21)/B21</f>
        <v>0.60996522703940126</v>
      </c>
      <c r="F21" s="129">
        <f>(D21-C21)/C21</f>
        <v>-0.26115109544344367</v>
      </c>
      <c r="G21" s="130">
        <v>4750.0198690019997</v>
      </c>
      <c r="H21" s="131">
        <v>9037.9226661760003</v>
      </c>
      <c r="I21" s="131">
        <v>8739.0495500460001</v>
      </c>
      <c r="J21" s="128">
        <f>(H21-G21)/G21</f>
        <v>0.90271260235273665</v>
      </c>
      <c r="K21" s="129">
        <f>(I21-H21)/H21</f>
        <v>-3.3068784406456449E-2</v>
      </c>
    </row>
    <row r="22" spans="1:11" x14ac:dyDescent="0.25">
      <c r="A22" s="24" t="s">
        <v>26</v>
      </c>
      <c r="B22" s="132">
        <v>0</v>
      </c>
      <c r="C22" s="132">
        <v>0</v>
      </c>
      <c r="D22" s="132">
        <v>0</v>
      </c>
      <c r="E22" s="128"/>
      <c r="F22" s="129"/>
      <c r="G22" s="132">
        <f>0</f>
        <v>0</v>
      </c>
      <c r="H22" s="132">
        <f>0</f>
        <v>0</v>
      </c>
      <c r="I22" s="132">
        <f>0</f>
        <v>0</v>
      </c>
      <c r="J22" s="128"/>
      <c r="K22" s="129"/>
    </row>
    <row r="23" spans="1:11" x14ac:dyDescent="0.25">
      <c r="A23" s="24"/>
      <c r="B23" s="132"/>
      <c r="C23" s="132"/>
      <c r="D23" s="132"/>
      <c r="E23" s="128"/>
      <c r="F23" s="129"/>
      <c r="G23" s="132"/>
      <c r="H23" s="132"/>
      <c r="I23" s="132"/>
      <c r="J23" s="128"/>
      <c r="K23" s="129"/>
    </row>
    <row r="24" spans="1:11" x14ac:dyDescent="0.25">
      <c r="A24" s="29" t="s">
        <v>41</v>
      </c>
      <c r="B24" s="75">
        <f>SUM(B25:B26)</f>
        <v>1321.740403815</v>
      </c>
      <c r="C24" s="75">
        <f>SUM(C25:C26)</f>
        <v>2313.4333996629998</v>
      </c>
      <c r="D24" s="75">
        <f>SUM(D25:D26)</f>
        <v>1936.1186479769999</v>
      </c>
      <c r="E24" s="76">
        <f>(C24-B24)/B24</f>
        <v>0.750293320069229</v>
      </c>
      <c r="F24" s="77">
        <f>(D24-C24)/C24</f>
        <v>-0.16309730452623522</v>
      </c>
      <c r="G24" s="75">
        <f>SUM(G25:G26)</f>
        <v>887.97526150199997</v>
      </c>
      <c r="H24" s="75">
        <f>SUM(H25:H26)</f>
        <v>1500.5199076280001</v>
      </c>
      <c r="I24" s="75">
        <f>SUM(I25:I26)</f>
        <v>1039.688175109</v>
      </c>
      <c r="J24" s="76">
        <f>(H24-G24)/G24</f>
        <v>0.68982174693683229</v>
      </c>
      <c r="K24" s="77">
        <f>(I24-H24)/H24</f>
        <v>-0.30711470749326886</v>
      </c>
    </row>
    <row r="25" spans="1:11" x14ac:dyDescent="0.25">
      <c r="A25" s="24" t="s">
        <v>25</v>
      </c>
      <c r="B25" s="78">
        <v>1321.740403815</v>
      </c>
      <c r="C25" s="78">
        <v>2313.4333996629998</v>
      </c>
      <c r="D25" s="78">
        <v>1936.1186479769999</v>
      </c>
      <c r="E25" s="128">
        <f>(C25-B25)/B25</f>
        <v>0.750293320069229</v>
      </c>
      <c r="F25" s="129">
        <f>(D25-C25)/C25</f>
        <v>-0.16309730452623522</v>
      </c>
      <c r="G25" s="130">
        <v>887.97526150199997</v>
      </c>
      <c r="H25" s="131">
        <v>1500.5199076280001</v>
      </c>
      <c r="I25" s="131">
        <v>1039.688175109</v>
      </c>
      <c r="J25" s="128">
        <f>(H25-G25)/G25</f>
        <v>0.68982174693683229</v>
      </c>
      <c r="K25" s="129">
        <f>(I25-H25)/H25</f>
        <v>-0.30711470749326886</v>
      </c>
    </row>
    <row r="26" spans="1:11" x14ac:dyDescent="0.25">
      <c r="A26" s="24" t="s">
        <v>26</v>
      </c>
      <c r="B26" s="132">
        <f>0</f>
        <v>0</v>
      </c>
      <c r="C26" s="132">
        <f>0</f>
        <v>0</v>
      </c>
      <c r="D26" s="132">
        <f>0</f>
        <v>0</v>
      </c>
      <c r="E26" s="128"/>
      <c r="F26" s="129"/>
      <c r="G26" s="132">
        <f>0</f>
        <v>0</v>
      </c>
      <c r="H26" s="132">
        <f>0</f>
        <v>0</v>
      </c>
      <c r="I26" s="132">
        <f>0</f>
        <v>0</v>
      </c>
      <c r="J26" s="128"/>
      <c r="K26" s="129"/>
    </row>
    <row r="27" spans="1:11" x14ac:dyDescent="0.25">
      <c r="A27" s="24"/>
      <c r="B27" s="132"/>
      <c r="C27" s="132"/>
      <c r="D27" s="132"/>
      <c r="E27" s="128"/>
      <c r="F27" s="129"/>
      <c r="G27" s="132"/>
      <c r="H27" s="132"/>
      <c r="I27" s="132"/>
      <c r="J27" s="128"/>
      <c r="K27" s="129"/>
    </row>
    <row r="28" spans="1:11" x14ac:dyDescent="0.25">
      <c r="A28" s="29" t="s">
        <v>42</v>
      </c>
      <c r="B28" s="75">
        <f>SUM(B29:B30)</f>
        <v>5816.1658147839989</v>
      </c>
      <c r="C28" s="75">
        <f>SUM(C29:C30)</f>
        <v>7133.8549681119994</v>
      </c>
      <c r="D28" s="75">
        <f>SUM(D29:D30)</f>
        <v>7964.1704949840005</v>
      </c>
      <c r="E28" s="76">
        <f t="shared" ref="E28:F30" si="2">(C28-B28)/B28</f>
        <v>0.2265563251272156</v>
      </c>
      <c r="F28" s="77">
        <f t="shared" si="2"/>
        <v>0.1163908616846674</v>
      </c>
      <c r="G28" s="75">
        <f>SUM(G29:G30)</f>
        <v>4415.0035116500003</v>
      </c>
      <c r="H28" s="75">
        <f>SUM(H29:H30)</f>
        <v>5855.050781381</v>
      </c>
      <c r="I28" s="75">
        <f>SUM(I29:I30)</f>
        <v>5745.9212281299997</v>
      </c>
      <c r="J28" s="76">
        <f t="shared" ref="J28:K30" si="3">(H28-G28)/G28</f>
        <v>0.3261712625892832</v>
      </c>
      <c r="K28" s="77">
        <f t="shared" si="3"/>
        <v>-1.8638532324609571E-2</v>
      </c>
    </row>
    <row r="29" spans="1:11" x14ac:dyDescent="0.25">
      <c r="A29" s="24" t="s">
        <v>25</v>
      </c>
      <c r="B29" s="90">
        <f t="shared" ref="B29:D30" si="4">B33+B37</f>
        <v>158.4485411</v>
      </c>
      <c r="C29" s="90">
        <f t="shared" si="4"/>
        <v>270.99202524000003</v>
      </c>
      <c r="D29" s="90">
        <f t="shared" si="4"/>
        <v>352.09500332699997</v>
      </c>
      <c r="E29" s="128">
        <f t="shared" si="2"/>
        <v>0.71028412984232914</v>
      </c>
      <c r="F29" s="129">
        <f>(D29-C29)/C29</f>
        <v>0.29928178888353746</v>
      </c>
      <c r="G29" s="90">
        <f t="shared" ref="G29:I30" si="5">G33+G37</f>
        <v>931.67095108700005</v>
      </c>
      <c r="H29" s="90">
        <f t="shared" si="5"/>
        <v>1142.22849247</v>
      </c>
      <c r="I29" s="90">
        <f t="shared" si="5"/>
        <v>1000.232802799</v>
      </c>
      <c r="J29" s="128">
        <f t="shared" si="3"/>
        <v>0.22599989957542202</v>
      </c>
      <c r="K29" s="129">
        <f t="shared" si="3"/>
        <v>-0.12431461008641358</v>
      </c>
    </row>
    <row r="30" spans="1:11" x14ac:dyDescent="0.25">
      <c r="A30" s="24" t="s">
        <v>26</v>
      </c>
      <c r="B30" s="90">
        <f t="shared" si="4"/>
        <v>5657.7172736839993</v>
      </c>
      <c r="C30" s="90">
        <f t="shared" si="4"/>
        <v>6862.8629428719996</v>
      </c>
      <c r="D30" s="90">
        <f t="shared" si="4"/>
        <v>7612.0754916570004</v>
      </c>
      <c r="E30" s="128">
        <f t="shared" si="2"/>
        <v>0.21300917152462703</v>
      </c>
      <c r="F30" s="129">
        <f>(D30-C30)/C30</f>
        <v>0.10916909677806667</v>
      </c>
      <c r="G30" s="90">
        <f t="shared" si="5"/>
        <v>3483.3325605630002</v>
      </c>
      <c r="H30" s="90">
        <f t="shared" si="5"/>
        <v>4712.8222889110002</v>
      </c>
      <c r="I30" s="90">
        <f t="shared" si="5"/>
        <v>4745.688425331</v>
      </c>
      <c r="J30" s="128">
        <f t="shared" si="3"/>
        <v>0.35296363668167285</v>
      </c>
      <c r="K30" s="129">
        <f t="shared" si="3"/>
        <v>6.9737695175419358E-3</v>
      </c>
    </row>
    <row r="31" spans="1:11" x14ac:dyDescent="0.25">
      <c r="A31" s="24"/>
      <c r="B31" s="132"/>
      <c r="C31" s="132"/>
      <c r="D31" s="132"/>
      <c r="E31" s="128"/>
      <c r="F31" s="129"/>
      <c r="G31" s="132"/>
      <c r="H31" s="132"/>
      <c r="I31" s="132"/>
      <c r="J31" s="128"/>
      <c r="K31" s="129"/>
    </row>
    <row r="32" spans="1:11" x14ac:dyDescent="0.25">
      <c r="A32" s="29" t="s">
        <v>43</v>
      </c>
      <c r="B32" s="75">
        <f>SUM(B33:B34)</f>
        <v>4858.536147625</v>
      </c>
      <c r="C32" s="75">
        <f>SUM(C33:C34)</f>
        <v>5884.2137021439994</v>
      </c>
      <c r="D32" s="75">
        <f>SUM(D33:D34)</f>
        <v>6480.6331988760003</v>
      </c>
      <c r="E32" s="76">
        <f t="shared" ref="E32:F34" si="6">(C32-B32)/B32</f>
        <v>0.21110835102469738</v>
      </c>
      <c r="F32" s="77">
        <f t="shared" si="6"/>
        <v>0.10135925153681735</v>
      </c>
      <c r="G32" s="75">
        <f>SUM(G33:G34)</f>
        <v>3735.0356841850003</v>
      </c>
      <c r="H32" s="75">
        <f>SUM(H33:H34)</f>
        <v>4952.8203708870005</v>
      </c>
      <c r="I32" s="75">
        <f>SUM(I33:I34)</f>
        <v>4811.1995595349999</v>
      </c>
      <c r="J32" s="76">
        <f t="shared" ref="J32:K34" si="7">(H32-G32)/G32</f>
        <v>0.32604365518069361</v>
      </c>
      <c r="K32" s="77">
        <f t="shared" si="7"/>
        <v>-2.8593972877445126E-2</v>
      </c>
    </row>
    <row r="33" spans="1:11" x14ac:dyDescent="0.25">
      <c r="A33" s="24" t="s">
        <v>25</v>
      </c>
      <c r="B33" s="78">
        <v>134.722480346</v>
      </c>
      <c r="C33" s="78">
        <v>238.37677626300001</v>
      </c>
      <c r="D33" s="78">
        <v>305.071495836</v>
      </c>
      <c r="E33" s="128">
        <f t="shared" si="6"/>
        <v>0.76939123783046937</v>
      </c>
      <c r="F33" s="129">
        <f t="shared" si="6"/>
        <v>0.27978698520285383</v>
      </c>
      <c r="G33" s="130">
        <v>770.11037612500002</v>
      </c>
      <c r="H33" s="131">
        <v>918.55411547099993</v>
      </c>
      <c r="I33" s="131">
        <v>813.65085318699994</v>
      </c>
      <c r="J33" s="128">
        <f t="shared" si="7"/>
        <v>0.19275644628102681</v>
      </c>
      <c r="K33" s="129">
        <f t="shared" si="7"/>
        <v>-0.11420477086449017</v>
      </c>
    </row>
    <row r="34" spans="1:11" x14ac:dyDescent="0.25">
      <c r="A34" s="24" t="s">
        <v>26</v>
      </c>
      <c r="B34" s="78">
        <v>4723.8136672789997</v>
      </c>
      <c r="C34" s="78">
        <v>5645.8369258809998</v>
      </c>
      <c r="D34" s="78">
        <v>6175.5617030399999</v>
      </c>
      <c r="E34" s="128">
        <f t="shared" si="6"/>
        <v>0.1951862041021406</v>
      </c>
      <c r="F34" s="129">
        <f t="shared" si="6"/>
        <v>9.3825731085270342E-2</v>
      </c>
      <c r="G34" s="130">
        <v>2964.9253080600001</v>
      </c>
      <c r="H34" s="131">
        <v>4034.2662554160001</v>
      </c>
      <c r="I34" s="131">
        <v>3997.548706348</v>
      </c>
      <c r="J34" s="128">
        <f t="shared" si="7"/>
        <v>0.36066370523704272</v>
      </c>
      <c r="K34" s="129">
        <f t="shared" si="7"/>
        <v>-9.1014193767471017E-3</v>
      </c>
    </row>
    <row r="35" spans="1:11" x14ac:dyDescent="0.25">
      <c r="A35" s="24"/>
      <c r="B35" s="132"/>
      <c r="C35" s="132"/>
      <c r="D35" s="132"/>
      <c r="E35" s="128"/>
      <c r="F35" s="129"/>
      <c r="G35" s="132"/>
      <c r="H35" s="132"/>
      <c r="I35" s="132"/>
      <c r="J35" s="128"/>
      <c r="K35" s="129"/>
    </row>
    <row r="36" spans="1:11" x14ac:dyDescent="0.25">
      <c r="A36" s="29" t="s">
        <v>44</v>
      </c>
      <c r="B36" s="75">
        <f>SUM(B37:B38)</f>
        <v>957.62966715899995</v>
      </c>
      <c r="C36" s="75">
        <f>SUM(C37:C38)</f>
        <v>1249.641265968</v>
      </c>
      <c r="D36" s="75">
        <f>SUM(D37:D38)</f>
        <v>1483.537296108</v>
      </c>
      <c r="E36" s="76">
        <f t="shared" ref="E36:F38" si="8">(C36-B36)/B36</f>
        <v>0.30493165450409537</v>
      </c>
      <c r="F36" s="77">
        <f t="shared" si="8"/>
        <v>0.18717053966589278</v>
      </c>
      <c r="G36" s="75">
        <f>SUM(G37:G38)</f>
        <v>679.96782746500003</v>
      </c>
      <c r="H36" s="75">
        <f>SUM(H37:H38)</f>
        <v>902.2304104939999</v>
      </c>
      <c r="I36" s="75">
        <f>SUM(I37:I38)</f>
        <v>934.72166859499998</v>
      </c>
      <c r="J36" s="76">
        <f t="shared" ref="J36:K38" si="9">(H36-G36)/G36</f>
        <v>0.32687220490654817</v>
      </c>
      <c r="K36" s="77">
        <f t="shared" si="9"/>
        <v>3.6012151356337112E-2</v>
      </c>
    </row>
    <row r="37" spans="1:11" x14ac:dyDescent="0.25">
      <c r="A37" s="24" t="s">
        <v>25</v>
      </c>
      <c r="B37" s="78">
        <v>23.726060753999999</v>
      </c>
      <c r="C37" s="78">
        <v>32.615248977</v>
      </c>
      <c r="D37" s="78">
        <v>47.023507491000004</v>
      </c>
      <c r="E37" s="128">
        <f t="shared" si="8"/>
        <v>0.37465925402308364</v>
      </c>
      <c r="F37" s="129">
        <f t="shared" si="8"/>
        <v>0.44176448029449616</v>
      </c>
      <c r="G37" s="130">
        <v>161.560574962</v>
      </c>
      <c r="H37" s="131">
        <v>223.674376999</v>
      </c>
      <c r="I37" s="131">
        <v>186.58194961199999</v>
      </c>
      <c r="J37" s="128">
        <f t="shared" si="9"/>
        <v>0.38446138268330332</v>
      </c>
      <c r="K37" s="129">
        <f t="shared" si="9"/>
        <v>-0.16583225975483928</v>
      </c>
    </row>
    <row r="38" spans="1:11" x14ac:dyDescent="0.25">
      <c r="A38" s="24" t="s">
        <v>26</v>
      </c>
      <c r="B38" s="78">
        <v>933.903606405</v>
      </c>
      <c r="C38" s="78">
        <v>1217.026016991</v>
      </c>
      <c r="D38" s="78">
        <v>1436.513788617</v>
      </c>
      <c r="E38" s="128">
        <f t="shared" si="8"/>
        <v>0.3031602069466901</v>
      </c>
      <c r="F38" s="129">
        <f t="shared" si="8"/>
        <v>0.18034764135007245</v>
      </c>
      <c r="G38" s="130">
        <v>518.407252503</v>
      </c>
      <c r="H38" s="131">
        <v>678.55603349499995</v>
      </c>
      <c r="I38" s="131">
        <v>748.13971898299997</v>
      </c>
      <c r="J38" s="128">
        <f t="shared" si="9"/>
        <v>0.30892465377126099</v>
      </c>
      <c r="K38" s="129">
        <f t="shared" si="9"/>
        <v>0.10254670514032464</v>
      </c>
    </row>
    <row r="39" spans="1:11" x14ac:dyDescent="0.25">
      <c r="A39" s="24"/>
      <c r="B39" s="132"/>
      <c r="C39" s="132"/>
      <c r="D39" s="132"/>
      <c r="E39" s="128"/>
      <c r="F39" s="129"/>
      <c r="G39" s="132"/>
      <c r="H39" s="132"/>
      <c r="I39" s="132"/>
      <c r="J39" s="128"/>
      <c r="K39" s="129"/>
    </row>
    <row r="40" spans="1:11" x14ac:dyDescent="0.25">
      <c r="A40" s="29" t="s">
        <v>45</v>
      </c>
      <c r="B40" s="75">
        <f>B41+B42</f>
        <v>13966.440762803</v>
      </c>
      <c r="C40" s="75">
        <f>C41+C42</f>
        <v>15746.503796952</v>
      </c>
      <c r="D40" s="75">
        <f>D41+D42</f>
        <v>18748.673615232998</v>
      </c>
      <c r="E40" s="76">
        <f t="shared" ref="E40:F42" si="10">(C40-B40)/B40</f>
        <v>0.12745287538754069</v>
      </c>
      <c r="F40" s="77">
        <f t="shared" si="10"/>
        <v>0.19065627881549924</v>
      </c>
      <c r="G40" s="75">
        <f>SUM(G41:G42)</f>
        <v>17325.291542704999</v>
      </c>
      <c r="H40" s="75">
        <f>SUM(H41:H42)</f>
        <v>19928.892991770001</v>
      </c>
      <c r="I40" s="75">
        <f>SUM(I41:I42)</f>
        <v>20524.870741363</v>
      </c>
      <c r="J40" s="76">
        <f t="shared" ref="J40:K42" si="11">(H40-G40)/G40</f>
        <v>0.15027749707111138</v>
      </c>
      <c r="K40" s="77">
        <f t="shared" si="11"/>
        <v>2.9905210983827309E-2</v>
      </c>
    </row>
    <row r="41" spans="1:11" x14ac:dyDescent="0.25">
      <c r="A41" s="24" t="s">
        <v>25</v>
      </c>
      <c r="B41" s="90">
        <f t="shared" ref="B41:D42" si="12">B45+B49</f>
        <v>956.38053433700009</v>
      </c>
      <c r="C41" s="90">
        <f t="shared" si="12"/>
        <v>1070.001504176</v>
      </c>
      <c r="D41" s="90">
        <f t="shared" si="12"/>
        <v>1306.6990487119999</v>
      </c>
      <c r="E41" s="128">
        <f>(C41-B41)/B41</f>
        <v>0.11880309746973926</v>
      </c>
      <c r="F41" s="129">
        <f t="shared" si="10"/>
        <v>0.22121234747074386</v>
      </c>
      <c r="G41" s="90">
        <f t="shared" ref="G41:I42" si="13">G45+G49</f>
        <v>9908.1205320169993</v>
      </c>
      <c r="H41" s="90">
        <f t="shared" si="13"/>
        <v>11088.014473790001</v>
      </c>
      <c r="I41" s="90">
        <f t="shared" si="13"/>
        <v>11492.297190780999</v>
      </c>
      <c r="J41" s="128">
        <f t="shared" si="11"/>
        <v>0.11908352729060011</v>
      </c>
      <c r="K41" s="129">
        <f t="shared" si="11"/>
        <v>3.6461236405007119E-2</v>
      </c>
    </row>
    <row r="42" spans="1:11" x14ac:dyDescent="0.25">
      <c r="A42" s="24" t="s">
        <v>26</v>
      </c>
      <c r="B42" s="90">
        <f t="shared" si="12"/>
        <v>13010.060228466</v>
      </c>
      <c r="C42" s="90">
        <f t="shared" si="12"/>
        <v>14676.502292776</v>
      </c>
      <c r="D42" s="90">
        <f t="shared" si="12"/>
        <v>17441.974566520999</v>
      </c>
      <c r="E42" s="128">
        <f t="shared" si="10"/>
        <v>0.12808872788027734</v>
      </c>
      <c r="F42" s="129">
        <f t="shared" si="10"/>
        <v>0.18842856551088519</v>
      </c>
      <c r="G42" s="90">
        <f t="shared" si="13"/>
        <v>7417.171010688</v>
      </c>
      <c r="H42" s="90">
        <f t="shared" si="13"/>
        <v>8840.8785179799997</v>
      </c>
      <c r="I42" s="90">
        <f t="shared" si="13"/>
        <v>9032.5735505820012</v>
      </c>
      <c r="J42" s="128">
        <f t="shared" si="11"/>
        <v>0.19194751007364733</v>
      </c>
      <c r="K42" s="129">
        <f t="shared" si="11"/>
        <v>2.1682803605110584E-2</v>
      </c>
    </row>
    <row r="43" spans="1:11" x14ac:dyDescent="0.25">
      <c r="A43" s="24"/>
      <c r="B43" s="132"/>
      <c r="C43" s="132"/>
      <c r="D43" s="132"/>
      <c r="E43" s="128"/>
      <c r="F43" s="129"/>
      <c r="G43" s="132"/>
      <c r="H43" s="132"/>
      <c r="I43" s="132"/>
      <c r="J43" s="128"/>
      <c r="K43" s="129"/>
    </row>
    <row r="44" spans="1:11" x14ac:dyDescent="0.25">
      <c r="A44" s="29" t="s">
        <v>46</v>
      </c>
      <c r="B44" s="75">
        <f>SUM(B45:B46)</f>
        <v>5521.4473814739995</v>
      </c>
      <c r="C44" s="75">
        <f>SUM(C45:C46)</f>
        <v>6091.234400284</v>
      </c>
      <c r="D44" s="75">
        <f>SUM(D45:D46)</f>
        <v>7026.0677532019999</v>
      </c>
      <c r="E44" s="76">
        <f t="shared" ref="E44:F46" si="14">(C44-B44)/B44</f>
        <v>0.10319522752707838</v>
      </c>
      <c r="F44" s="77">
        <f t="shared" si="14"/>
        <v>0.15347190593657239</v>
      </c>
      <c r="G44" s="75">
        <f>SUM(G45:G46)</f>
        <v>11185.255928525999</v>
      </c>
      <c r="H44" s="75">
        <f>SUM(H45:H46)</f>
        <v>13006.993430820999</v>
      </c>
      <c r="I44" s="75">
        <f>SUM(I45:I46)</f>
        <v>13320.192962904999</v>
      </c>
      <c r="J44" s="76">
        <f t="shared" ref="J44:K46" si="15">(H44-G44)/G44</f>
        <v>0.16286954129042175</v>
      </c>
      <c r="K44" s="77">
        <f t="shared" si="15"/>
        <v>2.4079318079907E-2</v>
      </c>
    </row>
    <row r="45" spans="1:11" x14ac:dyDescent="0.25">
      <c r="A45" s="24" t="s">
        <v>25</v>
      </c>
      <c r="B45" s="78">
        <v>835.59597329100006</v>
      </c>
      <c r="C45" s="78">
        <v>906.91472683099994</v>
      </c>
      <c r="D45" s="78">
        <v>1117.745533693</v>
      </c>
      <c r="E45" s="128">
        <f t="shared" si="14"/>
        <v>8.5350762592967644E-2</v>
      </c>
      <c r="F45" s="129">
        <f t="shared" si="14"/>
        <v>0.23247037524541989</v>
      </c>
      <c r="G45" s="130">
        <v>7811.2640730639996</v>
      </c>
      <c r="H45" s="131">
        <v>8854.3840219720005</v>
      </c>
      <c r="I45" s="131">
        <v>9290.5204254019991</v>
      </c>
      <c r="J45" s="128">
        <f t="shared" si="15"/>
        <v>0.13354047938349023</v>
      </c>
      <c r="K45" s="129">
        <f t="shared" si="15"/>
        <v>4.9256549337337717E-2</v>
      </c>
    </row>
    <row r="46" spans="1:11" x14ac:dyDescent="0.25">
      <c r="A46" s="24" t="s">
        <v>26</v>
      </c>
      <c r="B46" s="78">
        <v>4685.8514081829999</v>
      </c>
      <c r="C46" s="78">
        <v>5184.3196734530002</v>
      </c>
      <c r="D46" s="78">
        <v>5908.3222195090002</v>
      </c>
      <c r="E46" s="128">
        <f t="shared" si="14"/>
        <v>0.10637730944679867</v>
      </c>
      <c r="F46" s="129">
        <f t="shared" si="14"/>
        <v>0.13965237324452648</v>
      </c>
      <c r="G46" s="130">
        <v>3373.9918554619999</v>
      </c>
      <c r="H46" s="131">
        <v>4152.6094088489999</v>
      </c>
      <c r="I46" s="131">
        <v>4029.6725375030001</v>
      </c>
      <c r="J46" s="128">
        <f t="shared" si="15"/>
        <v>0.23077043061812139</v>
      </c>
      <c r="K46" s="129">
        <f t="shared" si="15"/>
        <v>-2.9604727833065066E-2</v>
      </c>
    </row>
    <row r="47" spans="1:11" x14ac:dyDescent="0.25">
      <c r="A47" s="24"/>
      <c r="B47" s="132"/>
      <c r="C47" s="132"/>
      <c r="D47" s="132"/>
      <c r="E47" s="128"/>
      <c r="F47" s="129"/>
      <c r="G47" s="132"/>
      <c r="H47" s="132"/>
      <c r="I47" s="132"/>
      <c r="J47" s="128"/>
      <c r="K47" s="129"/>
    </row>
    <row r="48" spans="1:11" x14ac:dyDescent="0.25">
      <c r="A48" s="29" t="s">
        <v>47</v>
      </c>
      <c r="B48" s="75">
        <f>SUM(B49:B50)</f>
        <v>8444.9933813290008</v>
      </c>
      <c r="C48" s="75">
        <f>SUM(C49:C50)</f>
        <v>9655.2693966680017</v>
      </c>
      <c r="D48" s="75">
        <f>SUM(D49:D50)</f>
        <v>11722.605862031</v>
      </c>
      <c r="E48" s="76">
        <f t="shared" ref="E48:F50" si="16">(C48-B48)/B48</f>
        <v>0.14331284356181911</v>
      </c>
      <c r="F48" s="77">
        <f>(D48-C48)/C48</f>
        <v>0.21411484034577308</v>
      </c>
      <c r="G48" s="75">
        <f>SUM(G49:G50)</f>
        <v>6140.0356141789998</v>
      </c>
      <c r="H48" s="75">
        <f>SUM(H49:H50)</f>
        <v>6921.8995609489994</v>
      </c>
      <c r="I48" s="75">
        <f>SUM(I49:I50)</f>
        <v>7204.6777784580008</v>
      </c>
      <c r="J48" s="76">
        <f t="shared" ref="J48:K50" si="17">(H48-G48)/G48</f>
        <v>0.12733866640194474</v>
      </c>
      <c r="K48" s="77">
        <f t="shared" si="17"/>
        <v>4.0852690077206537E-2</v>
      </c>
    </row>
    <row r="49" spans="1:11" x14ac:dyDescent="0.25">
      <c r="A49" s="24" t="s">
        <v>25</v>
      </c>
      <c r="B49" s="78">
        <v>120.78456104599999</v>
      </c>
      <c r="C49" s="78">
        <v>163.086777345</v>
      </c>
      <c r="D49" s="78">
        <v>188.95351501900001</v>
      </c>
      <c r="E49" s="128">
        <f t="shared" si="16"/>
        <v>0.35022867105415478</v>
      </c>
      <c r="F49" s="129">
        <f t="shared" si="16"/>
        <v>0.1586072034477726</v>
      </c>
      <c r="G49" s="130">
        <v>2096.8564589530001</v>
      </c>
      <c r="H49" s="131">
        <v>2233.630451818</v>
      </c>
      <c r="I49" s="131">
        <v>2201.7767653790002</v>
      </c>
      <c r="J49" s="128">
        <f t="shared" si="17"/>
        <v>6.522811434278801E-2</v>
      </c>
      <c r="K49" s="129">
        <f t="shared" si="17"/>
        <v>-1.4260947424437837E-2</v>
      </c>
    </row>
    <row r="50" spans="1:11" x14ac:dyDescent="0.25">
      <c r="A50" s="24" t="s">
        <v>26</v>
      </c>
      <c r="B50" s="78">
        <v>8324.208820283</v>
      </c>
      <c r="C50" s="78">
        <v>9492.1826193230008</v>
      </c>
      <c r="D50" s="78">
        <v>11533.652347011999</v>
      </c>
      <c r="E50" s="128">
        <f t="shared" si="16"/>
        <v>0.1403104876699012</v>
      </c>
      <c r="F50" s="129">
        <f t="shared" si="16"/>
        <v>0.21506852634010951</v>
      </c>
      <c r="G50" s="130">
        <v>4043.1791552260001</v>
      </c>
      <c r="H50" s="131">
        <v>4688.2691091309998</v>
      </c>
      <c r="I50" s="131">
        <v>5002.9010130790002</v>
      </c>
      <c r="J50" s="128">
        <f t="shared" si="17"/>
        <v>0.15955017800069296</v>
      </c>
      <c r="K50" s="129">
        <f t="shared" si="17"/>
        <v>6.7110461584898098E-2</v>
      </c>
    </row>
    <row r="51" spans="1:11" x14ac:dyDescent="0.25">
      <c r="A51" s="24"/>
      <c r="B51" s="133"/>
      <c r="C51" s="133"/>
      <c r="D51" s="133"/>
      <c r="E51" s="128"/>
      <c r="F51" s="129"/>
      <c r="G51" s="132"/>
      <c r="H51" s="132"/>
      <c r="I51" s="132"/>
      <c r="J51" s="128"/>
      <c r="K51" s="129"/>
    </row>
    <row r="52" spans="1:11" x14ac:dyDescent="0.25">
      <c r="A52" s="29" t="s">
        <v>48</v>
      </c>
      <c r="B52" s="75">
        <f>SUM(B53:B54)</f>
        <v>3491.1373721939999</v>
      </c>
      <c r="C52" s="75">
        <f>SUM(C53:C54)</f>
        <v>4425.7632617070003</v>
      </c>
      <c r="D52" s="75">
        <f>SUM(D53:D54)</f>
        <v>4814.0008127310002</v>
      </c>
      <c r="E52" s="76">
        <f t="shared" ref="E52:F54" si="18">(C52-B52)/B52</f>
        <v>0.26771386796665531</v>
      </c>
      <c r="F52" s="77">
        <f t="shared" si="18"/>
        <v>8.772216859928883E-2</v>
      </c>
      <c r="G52" s="75">
        <f>SUM(G53:G54)</f>
        <v>7780.1772228690006</v>
      </c>
      <c r="H52" s="75">
        <f>SUM(H53:H54)</f>
        <v>10353.405225410001</v>
      </c>
      <c r="I52" s="75">
        <f>SUM(I53:I54)</f>
        <v>9829.9370389799988</v>
      </c>
      <c r="J52" s="76">
        <f t="shared" ref="J52:K54" si="19">(H52-G52)/G52</f>
        <v>0.33074156652592318</v>
      </c>
      <c r="K52" s="77">
        <f t="shared" si="19"/>
        <v>-5.0560001761089407E-2</v>
      </c>
    </row>
    <row r="53" spans="1:11" x14ac:dyDescent="0.25">
      <c r="A53" s="24" t="s">
        <v>25</v>
      </c>
      <c r="B53" s="78">
        <v>1183.0267542659999</v>
      </c>
      <c r="C53" s="78">
        <v>1667.6974539180001</v>
      </c>
      <c r="D53" s="78">
        <v>1745.3947767690001</v>
      </c>
      <c r="E53" s="128">
        <f t="shared" si="18"/>
        <v>0.40968701502673155</v>
      </c>
      <c r="F53" s="129">
        <f t="shared" si="18"/>
        <v>4.6589579343940417E-2</v>
      </c>
      <c r="G53" s="130">
        <v>5609.7289095440001</v>
      </c>
      <c r="H53" s="131">
        <v>7489.2518786840001</v>
      </c>
      <c r="I53" s="131">
        <v>6861.1177566389997</v>
      </c>
      <c r="J53" s="128">
        <f t="shared" si="19"/>
        <v>0.33504702267204234</v>
      </c>
      <c r="K53" s="129">
        <f t="shared" si="19"/>
        <v>-8.3871410952648467E-2</v>
      </c>
    </row>
    <row r="54" spans="1:11" x14ac:dyDescent="0.25">
      <c r="A54" s="24" t="s">
        <v>26</v>
      </c>
      <c r="B54" s="78">
        <v>2308.110617928</v>
      </c>
      <c r="C54" s="78">
        <v>2758.0658077890002</v>
      </c>
      <c r="D54" s="78">
        <v>3068.6060359620001</v>
      </c>
      <c r="E54" s="128">
        <f t="shared" si="18"/>
        <v>0.19494524498350377</v>
      </c>
      <c r="F54" s="129">
        <f t="shared" si="18"/>
        <v>0.11259348029188034</v>
      </c>
      <c r="G54" s="130">
        <v>2170.4483133250001</v>
      </c>
      <c r="H54" s="131">
        <v>2864.1533467260001</v>
      </c>
      <c r="I54" s="131">
        <v>2968.819282341</v>
      </c>
      <c r="J54" s="128">
        <f t="shared" si="19"/>
        <v>0.31961370798011973</v>
      </c>
      <c r="K54" s="129">
        <f t="shared" si="19"/>
        <v>3.6543411942186327E-2</v>
      </c>
    </row>
    <row r="55" spans="1:11" x14ac:dyDescent="0.25">
      <c r="A55" s="29"/>
      <c r="B55" s="75"/>
      <c r="C55" s="75"/>
      <c r="D55" s="75"/>
      <c r="E55" s="76"/>
      <c r="F55" s="77"/>
      <c r="G55" s="75"/>
      <c r="H55" s="75"/>
      <c r="I55" s="75"/>
      <c r="J55" s="76"/>
      <c r="K55" s="80"/>
    </row>
    <row r="56" spans="1:11" x14ac:dyDescent="0.25">
      <c r="A56" s="29" t="s">
        <v>33</v>
      </c>
      <c r="B56" s="75">
        <f t="shared" ref="B56:D58" si="20">B52+B40+B28+B24+B20+B16</f>
        <v>29681.917462104997</v>
      </c>
      <c r="C56" s="75">
        <f t="shared" si="20"/>
        <v>36910.080979109996</v>
      </c>
      <c r="D56" s="75">
        <f t="shared" si="20"/>
        <v>40639.353308373989</v>
      </c>
      <c r="E56" s="76">
        <f t="shared" ref="E56:F58" si="21">(C56-B56)/B56</f>
        <v>0.24352077409531309</v>
      </c>
      <c r="F56" s="77">
        <f t="shared" si="21"/>
        <v>0.10103668781909879</v>
      </c>
      <c r="G56" s="75">
        <f t="shared" ref="G56:I58" si="22">G52+G40+G28+G24+G20+G16</f>
        <v>40150.374901528616</v>
      </c>
      <c r="H56" s="75">
        <f t="shared" si="22"/>
        <v>53823.825403158007</v>
      </c>
      <c r="I56" s="75">
        <f t="shared" si="22"/>
        <v>52834.054433619342</v>
      </c>
      <c r="J56" s="76">
        <f t="shared" ref="J56:K58" si="23">(H56-G56)/G56</f>
        <v>0.34055598572029305</v>
      </c>
      <c r="K56" s="77">
        <f t="shared" si="23"/>
        <v>-1.8389086285208425E-2</v>
      </c>
    </row>
    <row r="57" spans="1:11" x14ac:dyDescent="0.25">
      <c r="A57" s="24" t="s">
        <v>25</v>
      </c>
      <c r="B57" s="132">
        <f t="shared" si="20"/>
        <v>8080.442576855</v>
      </c>
      <c r="C57" s="132">
        <f t="shared" si="20"/>
        <v>11807.206464907998</v>
      </c>
      <c r="D57" s="132">
        <f t="shared" si="20"/>
        <v>11716.431525776999</v>
      </c>
      <c r="E57" s="128">
        <f t="shared" si="21"/>
        <v>0.46120789209339291</v>
      </c>
      <c r="F57" s="129">
        <f t="shared" si="21"/>
        <v>-7.6880961979270586E-3</v>
      </c>
      <c r="G57" s="132">
        <f t="shared" si="22"/>
        <v>26828.63366748362</v>
      </c>
      <c r="H57" s="132">
        <f t="shared" si="22"/>
        <v>36869.386960312004</v>
      </c>
      <c r="I57" s="132">
        <f t="shared" si="22"/>
        <v>35641.384680425348</v>
      </c>
      <c r="J57" s="128">
        <f t="shared" si="23"/>
        <v>0.37425511180607773</v>
      </c>
      <c r="K57" s="129">
        <f t="shared" si="23"/>
        <v>-3.3306826642074003E-2</v>
      </c>
    </row>
    <row r="58" spans="1:11" x14ac:dyDescent="0.25">
      <c r="A58" s="24" t="s">
        <v>26</v>
      </c>
      <c r="B58" s="132">
        <f t="shared" si="20"/>
        <v>21601.474885249998</v>
      </c>
      <c r="C58" s="132">
        <f t="shared" si="20"/>
        <v>25102.874514201998</v>
      </c>
      <c r="D58" s="132">
        <f t="shared" si="20"/>
        <v>28922.921782596997</v>
      </c>
      <c r="E58" s="128">
        <f t="shared" si="21"/>
        <v>0.16209076683661258</v>
      </c>
      <c r="F58" s="129">
        <f t="shared" si="21"/>
        <v>0.15217569072553028</v>
      </c>
      <c r="G58" s="132">
        <f t="shared" si="22"/>
        <v>13321.741234044999</v>
      </c>
      <c r="H58" s="132">
        <f t="shared" si="22"/>
        <v>16954.438442846</v>
      </c>
      <c r="I58" s="132">
        <f t="shared" si="22"/>
        <v>17192.669753194001</v>
      </c>
      <c r="J58" s="128">
        <f t="shared" si="23"/>
        <v>0.27268936882794959</v>
      </c>
      <c r="K58" s="129">
        <f t="shared" si="23"/>
        <v>1.4051265168769051E-2</v>
      </c>
    </row>
    <row r="59" spans="1:11" ht="15.75" thickBot="1" x14ac:dyDescent="0.3">
      <c r="A59" s="134"/>
      <c r="B59" s="135"/>
      <c r="C59" s="135"/>
      <c r="D59" s="135"/>
      <c r="E59" s="135"/>
      <c r="F59" s="136"/>
      <c r="G59" s="135"/>
      <c r="H59" s="135"/>
      <c r="I59" s="135"/>
      <c r="J59" s="135"/>
      <c r="K59" s="136"/>
    </row>
    <row r="60" spans="1:11" ht="15.75" thickBot="1" x14ac:dyDescent="0.3">
      <c r="A60" s="137"/>
      <c r="B60" s="135"/>
      <c r="C60" s="135"/>
      <c r="D60" s="135"/>
      <c r="E60" s="135"/>
      <c r="F60" s="64"/>
      <c r="G60" s="64"/>
      <c r="H60" s="64"/>
      <c r="I60" s="64"/>
      <c r="J60" s="64"/>
      <c r="K60" s="64"/>
    </row>
    <row r="61" spans="1:11" ht="15.75" thickBot="1" x14ac:dyDescent="0.3">
      <c r="A61" s="137"/>
      <c r="B61" s="138"/>
      <c r="C61" s="139" t="s">
        <v>61</v>
      </c>
      <c r="D61" s="139" t="s">
        <v>62</v>
      </c>
      <c r="E61" s="139" t="s">
        <v>63</v>
      </c>
      <c r="F61" s="140"/>
      <c r="G61" s="141"/>
      <c r="H61" s="133"/>
      <c r="I61" s="133"/>
      <c r="J61" s="133"/>
      <c r="K61" s="133"/>
    </row>
    <row r="62" spans="1:11" x14ac:dyDescent="0.25">
      <c r="A62" s="31" t="s">
        <v>35</v>
      </c>
      <c r="B62" s="142"/>
      <c r="C62" s="99">
        <f>B56-G56</f>
        <v>-10468.457439423619</v>
      </c>
      <c r="D62" s="99">
        <f>C56-H56</f>
        <v>-16913.744424048011</v>
      </c>
      <c r="E62" s="102">
        <f t="shared" ref="C62:E64" si="24">D56-I56</f>
        <v>-12194.701125245352</v>
      </c>
      <c r="F62" s="143"/>
      <c r="G62" s="144"/>
      <c r="H62" s="133"/>
      <c r="I62" s="141"/>
      <c r="J62" s="133"/>
      <c r="K62" s="133"/>
    </row>
    <row r="63" spans="1:11" x14ac:dyDescent="0.25">
      <c r="A63" s="24" t="s">
        <v>25</v>
      </c>
      <c r="B63" s="143"/>
      <c r="C63" s="90">
        <f t="shared" si="24"/>
        <v>-18748.191090628621</v>
      </c>
      <c r="D63" s="90">
        <f t="shared" si="24"/>
        <v>-25062.180495404005</v>
      </c>
      <c r="E63" s="102">
        <f t="shared" si="24"/>
        <v>-23924.953154648349</v>
      </c>
      <c r="F63" s="143"/>
      <c r="G63" s="141"/>
      <c r="H63" s="133"/>
      <c r="I63" s="133"/>
      <c r="J63" s="133"/>
      <c r="K63" s="133"/>
    </row>
    <row r="64" spans="1:11" x14ac:dyDescent="0.25">
      <c r="A64" s="24" t="s">
        <v>26</v>
      </c>
      <c r="B64" s="143"/>
      <c r="C64" s="90">
        <f t="shared" si="24"/>
        <v>8279.7336512049988</v>
      </c>
      <c r="D64" s="90">
        <f t="shared" si="24"/>
        <v>8148.4360713559981</v>
      </c>
      <c r="E64" s="102">
        <f t="shared" si="24"/>
        <v>11730.252029402996</v>
      </c>
      <c r="F64" s="143"/>
      <c r="G64" s="133"/>
      <c r="H64" s="133"/>
      <c r="I64" s="133"/>
      <c r="J64" s="133"/>
      <c r="K64" s="133"/>
    </row>
    <row r="65" spans="1:11" x14ac:dyDescent="0.25">
      <c r="A65" s="24"/>
      <c r="B65" s="143"/>
      <c r="C65" s="90"/>
      <c r="D65" s="90"/>
      <c r="E65" s="102"/>
      <c r="F65" s="143"/>
      <c r="G65" s="133"/>
      <c r="H65" s="133"/>
      <c r="I65" s="133"/>
      <c r="J65" s="133"/>
      <c r="K65" s="133"/>
    </row>
    <row r="66" spans="1:11" x14ac:dyDescent="0.25">
      <c r="A66" s="29" t="s">
        <v>36</v>
      </c>
      <c r="B66" s="143"/>
      <c r="C66" s="103">
        <f t="shared" ref="C66:E68" si="25">B56/G56</f>
        <v>0.73926874991583058</v>
      </c>
      <c r="D66" s="103">
        <f t="shared" si="25"/>
        <v>0.68575729619070092</v>
      </c>
      <c r="E66" s="104">
        <f t="shared" si="25"/>
        <v>0.76918861790993598</v>
      </c>
      <c r="F66" s="143"/>
      <c r="G66" s="133"/>
      <c r="H66" s="133"/>
      <c r="I66" s="133"/>
      <c r="J66" s="133"/>
      <c r="K66" s="133"/>
    </row>
    <row r="67" spans="1:11" x14ac:dyDescent="0.25">
      <c r="A67" s="24" t="s">
        <v>25</v>
      </c>
      <c r="B67" s="143"/>
      <c r="C67" s="103">
        <f t="shared" si="25"/>
        <v>0.30118725675726526</v>
      </c>
      <c r="D67" s="103">
        <f t="shared" si="25"/>
        <v>0.32024417649303061</v>
      </c>
      <c r="E67" s="104">
        <f t="shared" si="25"/>
        <v>0.32873109815544838</v>
      </c>
      <c r="F67" s="143"/>
      <c r="G67" s="133"/>
      <c r="H67" s="133"/>
      <c r="I67" s="133"/>
      <c r="J67" s="133"/>
      <c r="K67" s="133"/>
    </row>
    <row r="68" spans="1:11" ht="15.75" thickBot="1" x14ac:dyDescent="0.3">
      <c r="A68" s="25" t="s">
        <v>26</v>
      </c>
      <c r="B68" s="145"/>
      <c r="C68" s="106">
        <f t="shared" si="25"/>
        <v>1.6215203782854855</v>
      </c>
      <c r="D68" s="106">
        <f t="shared" si="25"/>
        <v>1.4806078419420767</v>
      </c>
      <c r="E68" s="107">
        <f t="shared" si="25"/>
        <v>1.68228217012217</v>
      </c>
      <c r="F68" s="143"/>
      <c r="G68" s="146"/>
      <c r="H68" s="143"/>
      <c r="I68" s="143"/>
      <c r="J68" s="143"/>
      <c r="K68" s="143"/>
    </row>
    <row r="69" spans="1:11" x14ac:dyDescent="0.25">
      <c r="A69" s="133"/>
      <c r="B69" s="133"/>
      <c r="C69" s="133"/>
      <c r="D69" s="133"/>
      <c r="E69" s="133"/>
      <c r="F69" s="133"/>
      <c r="G69" s="147"/>
      <c r="H69" s="133"/>
      <c r="I69" s="133"/>
      <c r="J69" s="133"/>
      <c r="K69" s="133"/>
    </row>
    <row r="70" spans="1:11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</row>
    <row r="71" spans="1:11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</row>
    <row r="72" spans="1:11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</row>
  </sheetData>
  <mergeCells count="2">
    <mergeCell ref="A8:K8"/>
    <mergeCell ref="A10:K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BA8C-AD02-47E5-BD78-900192117D62}">
  <dimension ref="A1:L64"/>
  <sheetViews>
    <sheetView topLeftCell="A33" workbookViewId="0">
      <selection activeCell="G53" sqref="G53"/>
    </sheetView>
  </sheetViews>
  <sheetFormatPr baseColWidth="10" defaultRowHeight="15" x14ac:dyDescent="0.25"/>
  <cols>
    <col min="1" max="1" width="31" customWidth="1"/>
    <col min="12" max="12" width="5.5703125" customWidth="1"/>
  </cols>
  <sheetData>
    <row r="1" spans="1:11" x14ac:dyDescent="0.25">
      <c r="A1" s="15"/>
    </row>
    <row r="2" spans="1:11" x14ac:dyDescent="0.25">
      <c r="A2" s="15"/>
    </row>
    <row r="3" spans="1:11" x14ac:dyDescent="0.25">
      <c r="A3" s="15"/>
    </row>
    <row r="4" spans="1:11" x14ac:dyDescent="0.25">
      <c r="A4" s="15"/>
    </row>
    <row r="5" spans="1:11" x14ac:dyDescent="0.25">
      <c r="A5" s="15"/>
    </row>
    <row r="6" spans="1:11" x14ac:dyDescent="0.25">
      <c r="A6" s="15"/>
    </row>
    <row r="7" spans="1:11" x14ac:dyDescent="0.25">
      <c r="A7" s="16"/>
      <c r="B7" s="17"/>
      <c r="C7" s="17"/>
      <c r="D7" s="17"/>
      <c r="G7" s="17"/>
      <c r="H7" s="17"/>
      <c r="I7" s="17"/>
      <c r="J7" s="17"/>
    </row>
    <row r="8" spans="1:11" ht="18.75" x14ac:dyDescent="0.25">
      <c r="A8" s="162" t="s">
        <v>18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11" x14ac:dyDescent="0.25">
      <c r="A9" s="16"/>
      <c r="B9" s="17"/>
      <c r="C9" s="17"/>
      <c r="D9" s="17"/>
      <c r="G9" s="17"/>
      <c r="H9" s="17"/>
      <c r="I9" s="17"/>
      <c r="J9" s="17"/>
    </row>
    <row r="10" spans="1:11" ht="18.75" x14ac:dyDescent="0.3">
      <c r="A10" s="163" t="s">
        <v>64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ht="18.75" x14ac:dyDescent="0.3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6.5" thickBot="1" x14ac:dyDescent="0.3">
      <c r="A12" s="111"/>
      <c r="B12" s="112"/>
      <c r="C12" s="17"/>
      <c r="D12" s="113"/>
      <c r="E12" s="113"/>
      <c r="F12" s="73"/>
      <c r="G12" s="36"/>
      <c r="H12" s="17"/>
      <c r="I12" s="17"/>
      <c r="J12" s="17"/>
      <c r="K12" s="17"/>
    </row>
    <row r="13" spans="1:11" ht="15.75" thickBot="1" x14ac:dyDescent="0.3">
      <c r="A13" s="19" t="s">
        <v>19</v>
      </c>
      <c r="B13" s="60" t="s">
        <v>20</v>
      </c>
      <c r="C13" s="60"/>
      <c r="D13" s="60"/>
      <c r="E13" s="61"/>
      <c r="F13" s="62"/>
      <c r="G13" s="60" t="s">
        <v>21</v>
      </c>
      <c r="H13" s="60"/>
      <c r="I13" s="60"/>
      <c r="J13" s="61"/>
      <c r="K13" s="63"/>
    </row>
    <row r="14" spans="1:11" x14ac:dyDescent="0.25">
      <c r="A14" s="53"/>
      <c r="B14" s="30"/>
      <c r="C14" s="68" t="s">
        <v>22</v>
      </c>
      <c r="D14" s="69"/>
      <c r="E14" s="68" t="s">
        <v>23</v>
      </c>
      <c r="F14" s="148"/>
      <c r="G14" s="30"/>
      <c r="H14" s="68" t="s">
        <v>22</v>
      </c>
      <c r="I14" s="69"/>
      <c r="J14" s="68" t="s">
        <v>23</v>
      </c>
      <c r="K14" s="148"/>
    </row>
    <row r="15" spans="1:11" ht="15.75" thickBot="1" x14ac:dyDescent="0.3">
      <c r="A15" s="53"/>
      <c r="B15" s="149" t="s">
        <v>65</v>
      </c>
      <c r="C15" s="149" t="s">
        <v>66</v>
      </c>
      <c r="D15" s="149" t="s">
        <v>67</v>
      </c>
      <c r="E15" s="118" t="s">
        <v>68</v>
      </c>
      <c r="F15" s="118" t="s">
        <v>69</v>
      </c>
      <c r="G15" s="149" t="s">
        <v>65</v>
      </c>
      <c r="H15" s="149" t="s">
        <v>66</v>
      </c>
      <c r="I15" s="149" t="s">
        <v>67</v>
      </c>
      <c r="J15" s="118" t="s">
        <v>68</v>
      </c>
      <c r="K15" s="118" t="s">
        <v>69</v>
      </c>
    </row>
    <row r="16" spans="1:11" x14ac:dyDescent="0.25">
      <c r="A16" s="81"/>
      <c r="B16" s="119"/>
      <c r="C16" s="119"/>
      <c r="D16" s="119"/>
      <c r="E16" s="119"/>
      <c r="F16" s="120"/>
      <c r="G16" s="82"/>
      <c r="H16" s="82"/>
      <c r="I16" s="82"/>
      <c r="J16" s="119"/>
      <c r="K16" s="120"/>
    </row>
    <row r="17" spans="1:11" x14ac:dyDescent="0.25">
      <c r="A17" s="23"/>
      <c r="B17" s="20"/>
      <c r="C17" s="20"/>
      <c r="D17" s="20"/>
      <c r="E17" s="20"/>
      <c r="F17" s="67"/>
      <c r="G17" s="20"/>
      <c r="H17" s="20"/>
      <c r="I17" s="20"/>
      <c r="J17" s="20"/>
      <c r="K17" s="67"/>
    </row>
    <row r="18" spans="1:11" x14ac:dyDescent="0.25">
      <c r="A18" s="29" t="s">
        <v>24</v>
      </c>
      <c r="B18" s="22">
        <f>SUM(B19:B20)</f>
        <v>1955.0479021370002</v>
      </c>
      <c r="C18" s="22">
        <f>SUM(C19:C20)</f>
        <v>2445.5545726609998</v>
      </c>
      <c r="D18" s="22">
        <f>SUM(D19:D20)</f>
        <v>3231.6743406960004</v>
      </c>
      <c r="E18" s="83">
        <f t="shared" ref="E18:F20" si="0">(C18-B18)/B18</f>
        <v>0.25089240523868628</v>
      </c>
      <c r="F18" s="84">
        <f t="shared" si="0"/>
        <v>0.32144846687253692</v>
      </c>
      <c r="G18" s="22">
        <f>SUM(G19:G20)</f>
        <v>2770.8307451896203</v>
      </c>
      <c r="H18" s="22">
        <f>SUM(H19:H20)</f>
        <v>4341.2599286459999</v>
      </c>
      <c r="I18" s="22">
        <f>SUM(I19:I20)</f>
        <v>4089.9052924133453</v>
      </c>
      <c r="J18" s="83">
        <f t="shared" ref="J18:K20" si="1">(H18-G18)/G18</f>
        <v>0.56677196403380758</v>
      </c>
      <c r="K18" s="84">
        <f t="shared" si="1"/>
        <v>-5.7899006363125081E-2</v>
      </c>
    </row>
    <row r="19" spans="1:11" x14ac:dyDescent="0.25">
      <c r="A19" s="24" t="s">
        <v>25</v>
      </c>
      <c r="B19" s="79">
        <v>1871.8947172810001</v>
      </c>
      <c r="C19" s="79">
        <v>2425.611198477</v>
      </c>
      <c r="D19" s="79">
        <v>3200.8564500460002</v>
      </c>
      <c r="E19" s="85">
        <f t="shared" si="0"/>
        <v>0.29580535490815135</v>
      </c>
      <c r="F19" s="84">
        <f t="shared" si="0"/>
        <v>0.31960820928587547</v>
      </c>
      <c r="G19" s="79">
        <v>2675.3514886666203</v>
      </c>
      <c r="H19" s="79">
        <v>4042.5398145059999</v>
      </c>
      <c r="I19" s="79">
        <v>3916.2085684363451</v>
      </c>
      <c r="J19" s="85">
        <f>(H19-G19)/G19</f>
        <v>0.5110312912643783</v>
      </c>
      <c r="K19" s="86">
        <f t="shared" si="1"/>
        <v>-3.1250464278999933E-2</v>
      </c>
    </row>
    <row r="20" spans="1:11" x14ac:dyDescent="0.25">
      <c r="A20" s="24" t="s">
        <v>26</v>
      </c>
      <c r="B20" s="79">
        <v>83.153184855999996</v>
      </c>
      <c r="C20" s="79">
        <v>19.943374184</v>
      </c>
      <c r="D20" s="79">
        <v>30.817890649999999</v>
      </c>
      <c r="E20" s="85">
        <f>(C20-B20)/B20</f>
        <v>-0.76016103028961779</v>
      </c>
      <c r="F20" s="84">
        <f t="shared" si="0"/>
        <v>0.54526964021586244</v>
      </c>
      <c r="G20" s="79">
        <v>95.479256523000004</v>
      </c>
      <c r="H20" s="79">
        <v>298.72011414000002</v>
      </c>
      <c r="I20" s="79">
        <v>173.696723977</v>
      </c>
      <c r="J20" s="85">
        <f t="shared" si="1"/>
        <v>2.128638879462172</v>
      </c>
      <c r="K20" s="86">
        <f t="shared" si="1"/>
        <v>-0.41853020350817682</v>
      </c>
    </row>
    <row r="21" spans="1:11" x14ac:dyDescent="0.25">
      <c r="A21" s="23"/>
      <c r="B21" s="22"/>
      <c r="C21" s="22"/>
      <c r="D21" s="22"/>
      <c r="E21" s="87"/>
      <c r="F21" s="88"/>
      <c r="G21" s="22"/>
      <c r="H21" s="22"/>
      <c r="I21" s="22"/>
      <c r="J21" s="87"/>
      <c r="K21" s="89"/>
    </row>
    <row r="22" spans="1:11" x14ac:dyDescent="0.25">
      <c r="A22" s="29" t="s">
        <v>27</v>
      </c>
      <c r="B22" s="22">
        <f>SUM(B23:B24)</f>
        <v>1871.4457227580001</v>
      </c>
      <c r="C22" s="22">
        <f>SUM(C23:C24)</f>
        <v>3012.962537932</v>
      </c>
      <c r="D22" s="22">
        <f>SUM(D23:D24)</f>
        <v>2226.1240706210001</v>
      </c>
      <c r="E22" s="83">
        <f>(C22-B22)/B22</f>
        <v>0.60996522703940126</v>
      </c>
      <c r="F22" s="84">
        <f>(D22-C22)/C22</f>
        <v>-0.26115109544344367</v>
      </c>
      <c r="G22" s="22">
        <f>SUM(G23:G24)</f>
        <v>4750.0198690019997</v>
      </c>
      <c r="H22" s="22">
        <f>SUM(H23:H24)</f>
        <v>9037.9226661760003</v>
      </c>
      <c r="I22" s="22">
        <f>SUM(I23:I24)</f>
        <v>8739.0495500460001</v>
      </c>
      <c r="J22" s="83">
        <f>(H22-G22)/G22</f>
        <v>0.90271260235273665</v>
      </c>
      <c r="K22" s="84">
        <f>(I22-H22)/H22</f>
        <v>-3.3068784406456449E-2</v>
      </c>
    </row>
    <row r="23" spans="1:11" x14ac:dyDescent="0.25">
      <c r="A23" s="24" t="s">
        <v>25</v>
      </c>
      <c r="B23" s="79">
        <v>1871.4457227580001</v>
      </c>
      <c r="C23" s="79">
        <v>3012.962537932</v>
      </c>
      <c r="D23" s="79">
        <v>2226.1240706210001</v>
      </c>
      <c r="E23" s="85">
        <f>(C23-B23)/B23</f>
        <v>0.60996522703940126</v>
      </c>
      <c r="F23" s="86">
        <f>(D23-C23)/C23</f>
        <v>-0.26115109544344367</v>
      </c>
      <c r="G23" s="79">
        <v>4750.0198690019997</v>
      </c>
      <c r="H23" s="79">
        <v>9037.9226661760003</v>
      </c>
      <c r="I23" s="79">
        <v>8739.0495500460001</v>
      </c>
      <c r="J23" s="85">
        <f>(H23-G23)/G23</f>
        <v>0.90271260235273665</v>
      </c>
      <c r="K23" s="86">
        <f>(I23-H23)/H23</f>
        <v>-3.3068784406456449E-2</v>
      </c>
    </row>
    <row r="24" spans="1:11" x14ac:dyDescent="0.25">
      <c r="A24" s="24" t="s">
        <v>26</v>
      </c>
      <c r="B24" s="90">
        <v>0</v>
      </c>
      <c r="C24" s="90">
        <v>0</v>
      </c>
      <c r="D24" s="90">
        <v>0</v>
      </c>
      <c r="E24" s="85" t="s">
        <v>28</v>
      </c>
      <c r="F24" s="86" t="s">
        <v>28</v>
      </c>
      <c r="G24" s="90">
        <f>0</f>
        <v>0</v>
      </c>
      <c r="H24" s="90">
        <f>0</f>
        <v>0</v>
      </c>
      <c r="I24" s="90">
        <f>0</f>
        <v>0</v>
      </c>
      <c r="J24" s="85" t="s">
        <v>28</v>
      </c>
      <c r="K24" s="86" t="s">
        <v>28</v>
      </c>
    </row>
    <row r="25" spans="1:11" x14ac:dyDescent="0.25">
      <c r="A25" s="23"/>
      <c r="B25" s="22"/>
      <c r="C25" s="22"/>
      <c r="D25" s="22"/>
      <c r="E25" s="87"/>
      <c r="F25" s="88"/>
      <c r="G25" s="22"/>
      <c r="H25" s="22"/>
      <c r="I25" s="22"/>
      <c r="J25" s="87"/>
      <c r="K25" s="89"/>
    </row>
    <row r="26" spans="1:11" x14ac:dyDescent="0.25">
      <c r="A26" s="29" t="s">
        <v>29</v>
      </c>
      <c r="B26" s="22">
        <f>SUM(B27:B28)</f>
        <v>1321.740403815</v>
      </c>
      <c r="C26" s="22">
        <f>SUM(C27:C28)</f>
        <v>2313.4333996629998</v>
      </c>
      <c r="D26" s="22">
        <f>SUM(D27:D28)</f>
        <v>1936.1186479769999</v>
      </c>
      <c r="E26" s="83">
        <f>(C26-B26)/B26</f>
        <v>0.750293320069229</v>
      </c>
      <c r="F26" s="84">
        <f>(D26-C26)/C26</f>
        <v>-0.16309730452623522</v>
      </c>
      <c r="G26" s="22">
        <f>SUM(G27:G28)</f>
        <v>887.97526150199997</v>
      </c>
      <c r="H26" s="22">
        <f>SUM(H27:H28)</f>
        <v>1500.5199076280001</v>
      </c>
      <c r="I26" s="22">
        <f>SUM(I27:I28)</f>
        <v>1039.688175109</v>
      </c>
      <c r="J26" s="83">
        <f>(H26-G26)/G26</f>
        <v>0.68982174693683229</v>
      </c>
      <c r="K26" s="84">
        <f>(I26-H26)/H26</f>
        <v>-0.30711470749326886</v>
      </c>
    </row>
    <row r="27" spans="1:11" x14ac:dyDescent="0.25">
      <c r="A27" s="24" t="s">
        <v>25</v>
      </c>
      <c r="B27" s="79">
        <v>1321.740403815</v>
      </c>
      <c r="C27" s="79">
        <v>2313.4333996629998</v>
      </c>
      <c r="D27" s="79">
        <v>1936.1186479769999</v>
      </c>
      <c r="E27" s="85">
        <f>(C27-B27)/B27</f>
        <v>0.750293320069229</v>
      </c>
      <c r="F27" s="86">
        <f>(D27-C27)/C27</f>
        <v>-0.16309730452623522</v>
      </c>
      <c r="G27" s="79">
        <v>887.97526150199997</v>
      </c>
      <c r="H27" s="79">
        <v>1500.5199076280001</v>
      </c>
      <c r="I27" s="79">
        <v>1039.688175109</v>
      </c>
      <c r="J27" s="85">
        <f>(H27-G27)/G27</f>
        <v>0.68982174693683229</v>
      </c>
      <c r="K27" s="86">
        <f>(I27-H27)/H27</f>
        <v>-0.30711470749326886</v>
      </c>
    </row>
    <row r="28" spans="1:11" x14ac:dyDescent="0.25">
      <c r="A28" s="24" t="s">
        <v>26</v>
      </c>
      <c r="B28" s="90">
        <v>0</v>
      </c>
      <c r="C28" s="90">
        <v>0</v>
      </c>
      <c r="D28" s="90">
        <v>0</v>
      </c>
      <c r="E28" s="85" t="s">
        <v>28</v>
      </c>
      <c r="F28" s="86"/>
      <c r="G28" s="90">
        <v>0</v>
      </c>
      <c r="H28" s="90">
        <v>0</v>
      </c>
      <c r="I28" s="90">
        <v>0</v>
      </c>
      <c r="J28" s="85" t="s">
        <v>28</v>
      </c>
      <c r="K28" s="86" t="s">
        <v>28</v>
      </c>
    </row>
    <row r="29" spans="1:11" x14ac:dyDescent="0.25">
      <c r="A29" s="23"/>
      <c r="B29" s="22"/>
      <c r="C29" s="22"/>
      <c r="D29" s="22"/>
      <c r="E29" s="87"/>
      <c r="F29" s="88"/>
      <c r="G29" s="22"/>
      <c r="H29" s="22"/>
      <c r="I29" s="22"/>
      <c r="J29" s="87"/>
      <c r="K29" s="89"/>
    </row>
    <row r="30" spans="1:11" x14ac:dyDescent="0.25">
      <c r="A30" s="29" t="s">
        <v>30</v>
      </c>
      <c r="B30" s="22">
        <f>SUM(B31:B32)</f>
        <v>9472.2509154719992</v>
      </c>
      <c r="C30" s="22">
        <f>SUM(C31:C32)</f>
        <v>11072.429189132999</v>
      </c>
      <c r="D30" s="22">
        <f>SUM(D31:D32)</f>
        <v>12921.598908039001</v>
      </c>
      <c r="E30" s="83">
        <f t="shared" ref="E30:F32" si="2">(C30-B30)/B30</f>
        <v>0.16893326495894073</v>
      </c>
      <c r="F30" s="84">
        <f t="shared" si="2"/>
        <v>0.16700668726975135</v>
      </c>
      <c r="G30" s="22">
        <f>SUM(G31:G32)</f>
        <v>16632.446581495999</v>
      </c>
      <c r="H30" s="22">
        <f>SUM(H31:H32)</f>
        <v>22207.433958148002</v>
      </c>
      <c r="I30" s="22">
        <f>SUM(I31:I32)</f>
        <v>21401.832456880002</v>
      </c>
      <c r="J30" s="83">
        <f t="shared" ref="J30:K32" si="3">(H30-G30)/G30</f>
        <v>0.33518745118678522</v>
      </c>
      <c r="K30" s="84">
        <f t="shared" si="3"/>
        <v>-3.62762083537536E-2</v>
      </c>
    </row>
    <row r="31" spans="1:11" x14ac:dyDescent="0.25">
      <c r="A31" s="24" t="s">
        <v>25</v>
      </c>
      <c r="B31" s="79">
        <v>1375.7896668999999</v>
      </c>
      <c r="C31" s="79">
        <v>1860.8675277479999</v>
      </c>
      <c r="D31" s="79">
        <v>1784.8268660680001</v>
      </c>
      <c r="E31" s="85">
        <f t="shared" si="2"/>
        <v>0.35258141016642636</v>
      </c>
      <c r="F31" s="86">
        <f t="shared" si="2"/>
        <v>-4.0863017139120793E-2</v>
      </c>
      <c r="G31" s="79">
        <v>7174.6057431529998</v>
      </c>
      <c r="H31" s="79">
        <v>10024.653722567</v>
      </c>
      <c r="I31" s="79">
        <v>8842.3609202520001</v>
      </c>
      <c r="J31" s="85">
        <f t="shared" si="3"/>
        <v>0.39724105845591723</v>
      </c>
      <c r="K31" s="86">
        <f t="shared" si="3"/>
        <v>-0.11793851788151857</v>
      </c>
    </row>
    <row r="32" spans="1:11" x14ac:dyDescent="0.25">
      <c r="A32" s="24" t="s">
        <v>26</v>
      </c>
      <c r="B32" s="79">
        <v>8096.4612485719999</v>
      </c>
      <c r="C32" s="79">
        <v>9211.5616613849998</v>
      </c>
      <c r="D32" s="79">
        <v>11136.772041971</v>
      </c>
      <c r="E32" s="85">
        <f t="shared" si="2"/>
        <v>0.13772688815248438</v>
      </c>
      <c r="F32" s="86">
        <f t="shared" si="2"/>
        <v>0.20899934792343741</v>
      </c>
      <c r="G32" s="79">
        <v>9457.8408383429996</v>
      </c>
      <c r="H32" s="79">
        <v>12182.780235581</v>
      </c>
      <c r="I32" s="79">
        <v>12559.471536628</v>
      </c>
      <c r="J32" s="85">
        <f t="shared" si="3"/>
        <v>0.28811432163151163</v>
      </c>
      <c r="K32" s="86">
        <f t="shared" si="3"/>
        <v>3.09199783434356E-2</v>
      </c>
    </row>
    <row r="33" spans="1:12" x14ac:dyDescent="0.25">
      <c r="A33" s="23"/>
      <c r="B33" s="22"/>
      <c r="C33" s="22"/>
      <c r="D33" s="22"/>
      <c r="E33" s="87"/>
      <c r="F33" s="88"/>
      <c r="G33" s="22"/>
      <c r="H33" s="22"/>
      <c r="I33" s="22"/>
      <c r="J33" s="87"/>
      <c r="K33" s="89"/>
    </row>
    <row r="34" spans="1:12" x14ac:dyDescent="0.25">
      <c r="A34" s="29" t="s">
        <v>31</v>
      </c>
      <c r="B34" s="22">
        <f>SUM(B35:B36)</f>
        <v>6041.4949067719999</v>
      </c>
      <c r="C34" s="22">
        <f>SUM(C35:C36)</f>
        <v>6981.4099843450003</v>
      </c>
      <c r="D34" s="22">
        <f>SUM(D35:D36)</f>
        <v>8063.8120466280006</v>
      </c>
      <c r="E34" s="83">
        <f t="shared" ref="E34:F36" si="4">(C34-B34)/B34</f>
        <v>0.15557657369195757</v>
      </c>
      <c r="F34" s="84">
        <f t="shared" si="4"/>
        <v>0.15504060994987559</v>
      </c>
      <c r="G34" s="22">
        <f>SUM(G35:G36)</f>
        <v>9833.0128319769992</v>
      </c>
      <c r="H34" s="22">
        <f>SUM(H35:H36)</f>
        <v>10579.615837125</v>
      </c>
      <c r="I34" s="22">
        <f>SUM(I35:I36)</f>
        <v>11181.575872305999</v>
      </c>
      <c r="J34" s="83">
        <f t="shared" ref="J34:K36" si="5">(H34-G34)/G34</f>
        <v>7.5928204092243726E-2</v>
      </c>
      <c r="K34" s="84">
        <f t="shared" si="5"/>
        <v>5.6898099557514806E-2</v>
      </c>
    </row>
    <row r="35" spans="1:12" x14ac:dyDescent="0.25">
      <c r="A35" s="24" t="s">
        <v>25</v>
      </c>
      <c r="B35" s="79">
        <v>395.42666763699998</v>
      </c>
      <c r="C35" s="79">
        <v>479.08029283100001</v>
      </c>
      <c r="D35" s="79">
        <v>689.52733658800003</v>
      </c>
      <c r="E35" s="85">
        <f t="shared" si="4"/>
        <v>0.211552816338613</v>
      </c>
      <c r="F35" s="86">
        <f t="shared" si="4"/>
        <v>0.43927301311731715</v>
      </c>
      <c r="G35" s="79">
        <v>7207.4547758019999</v>
      </c>
      <c r="H35" s="79">
        <v>7363.6294431670003</v>
      </c>
      <c r="I35" s="79">
        <v>8203.9737259719986</v>
      </c>
      <c r="J35" s="85">
        <f t="shared" si="5"/>
        <v>2.1668490781147125E-2</v>
      </c>
      <c r="K35" s="86">
        <f t="shared" si="5"/>
        <v>0.11412093578184962</v>
      </c>
    </row>
    <row r="36" spans="1:12" x14ac:dyDescent="0.25">
      <c r="A36" s="24" t="s">
        <v>26</v>
      </c>
      <c r="B36" s="79">
        <v>5646.0682391350001</v>
      </c>
      <c r="C36" s="79">
        <v>6502.3296915139999</v>
      </c>
      <c r="D36" s="79">
        <v>7374.2847100400004</v>
      </c>
      <c r="E36" s="85">
        <f t="shared" si="4"/>
        <v>0.15165623512020862</v>
      </c>
      <c r="F36" s="86">
        <f t="shared" si="4"/>
        <v>0.13409886300658722</v>
      </c>
      <c r="G36" s="79">
        <v>2625.5580561749998</v>
      </c>
      <c r="H36" s="79">
        <v>3215.986393958</v>
      </c>
      <c r="I36" s="79">
        <v>2977.6021463340003</v>
      </c>
      <c r="J36" s="85">
        <f t="shared" si="5"/>
        <v>0.22487727376447955</v>
      </c>
      <c r="K36" s="86">
        <f t="shared" si="5"/>
        <v>-7.4124768709177863E-2</v>
      </c>
    </row>
    <row r="37" spans="1:12" x14ac:dyDescent="0.25">
      <c r="A37" s="23"/>
      <c r="B37" s="22"/>
      <c r="C37" s="22"/>
      <c r="D37" s="22"/>
      <c r="E37" s="87"/>
      <c r="F37" s="88"/>
      <c r="G37" s="22"/>
      <c r="H37" s="22"/>
      <c r="I37" s="22"/>
      <c r="J37" s="87"/>
      <c r="K37" s="89"/>
    </row>
    <row r="38" spans="1:12" x14ac:dyDescent="0.25">
      <c r="A38" s="29" t="s">
        <v>32</v>
      </c>
      <c r="B38" s="22">
        <f>SUM(B39:B40)</f>
        <v>9019.9376111509991</v>
      </c>
      <c r="C38" s="22">
        <f>SUM(C39:C40)</f>
        <v>11084.291295376001</v>
      </c>
      <c r="D38" s="22">
        <f>SUM(D39:D40)</f>
        <v>12260.025294412999</v>
      </c>
      <c r="E38" s="83">
        <f t="shared" ref="E38:F40" si="6">(C38-B38)/B38</f>
        <v>0.22886562781464487</v>
      </c>
      <c r="F38" s="84">
        <f t="shared" si="6"/>
        <v>0.10607209497710292</v>
      </c>
      <c r="G38" s="22">
        <f>SUM(G39:G40)</f>
        <v>5276.0896123620005</v>
      </c>
      <c r="H38" s="22">
        <f>SUM(H39:H40)</f>
        <v>6157.0731054349999</v>
      </c>
      <c r="I38" s="22">
        <f>SUM(I39:I40)</f>
        <v>6382.0030868650001</v>
      </c>
      <c r="J38" s="83">
        <f t="shared" ref="J38:K40" si="7">(H38-G38)/G38</f>
        <v>0.1669765977834862</v>
      </c>
      <c r="K38" s="84">
        <f t="shared" si="7"/>
        <v>3.6531965363777959E-2</v>
      </c>
    </row>
    <row r="39" spans="1:12" x14ac:dyDescent="0.25">
      <c r="A39" s="24" t="s">
        <v>25</v>
      </c>
      <c r="B39" s="79">
        <v>1244.145398464</v>
      </c>
      <c r="C39" s="79">
        <v>1715.2515082570001</v>
      </c>
      <c r="D39" s="79">
        <v>1878.9781544770001</v>
      </c>
      <c r="E39" s="85">
        <f t="shared" si="6"/>
        <v>0.37865840308907578</v>
      </c>
      <c r="F39" s="86">
        <f t="shared" si="6"/>
        <v>9.5453433756997746E-2</v>
      </c>
      <c r="G39" s="79">
        <v>4133.2265293580003</v>
      </c>
      <c r="H39" s="79">
        <v>4900.1214062680001</v>
      </c>
      <c r="I39" s="79">
        <v>4900.1037406100004</v>
      </c>
      <c r="J39" s="85">
        <f t="shared" si="7"/>
        <v>0.18554387751622189</v>
      </c>
      <c r="K39" s="86">
        <f t="shared" si="7"/>
        <v>-3.6051470025043158E-6</v>
      </c>
    </row>
    <row r="40" spans="1:12" x14ac:dyDescent="0.25">
      <c r="A40" s="24" t="s">
        <v>26</v>
      </c>
      <c r="B40" s="79">
        <v>7775.7922126869998</v>
      </c>
      <c r="C40" s="79">
        <v>9369.0397871189998</v>
      </c>
      <c r="D40" s="79">
        <v>10381.047139935999</v>
      </c>
      <c r="E40" s="85">
        <f t="shared" si="6"/>
        <v>0.20489842460456359</v>
      </c>
      <c r="F40" s="86">
        <f t="shared" si="6"/>
        <v>0.10801612286974759</v>
      </c>
      <c r="G40" s="79">
        <v>1142.8630830039999</v>
      </c>
      <c r="H40" s="79">
        <v>1256.951699167</v>
      </c>
      <c r="I40" s="79">
        <v>1481.899346255</v>
      </c>
      <c r="J40" s="85">
        <f t="shared" si="7"/>
        <v>9.9827020278859424E-2</v>
      </c>
      <c r="K40" s="86">
        <f t="shared" si="7"/>
        <v>0.17896284100421359</v>
      </c>
    </row>
    <row r="41" spans="1:12" x14ac:dyDescent="0.25">
      <c r="A41" s="23"/>
      <c r="B41" s="22"/>
      <c r="C41" s="22"/>
      <c r="D41" s="22"/>
      <c r="E41" s="87"/>
      <c r="F41" s="88"/>
      <c r="G41" s="22"/>
      <c r="H41" s="22"/>
      <c r="I41" s="22"/>
      <c r="J41" s="87"/>
      <c r="K41" s="89"/>
    </row>
    <row r="42" spans="1:12" x14ac:dyDescent="0.25">
      <c r="A42" s="29" t="s">
        <v>33</v>
      </c>
      <c r="B42" s="22">
        <f t="shared" ref="B42:D44" si="8">B38+B34+B30+B26+B22+B18</f>
        <v>29681.917462105001</v>
      </c>
      <c r="C42" s="22">
        <f t="shared" si="8"/>
        <v>36910.080979110004</v>
      </c>
      <c r="D42" s="22">
        <f t="shared" si="8"/>
        <v>40639.353308373997</v>
      </c>
      <c r="E42" s="83">
        <f t="shared" ref="E42:F44" si="9">(C42-B42)/B42</f>
        <v>0.24352077409531317</v>
      </c>
      <c r="F42" s="84">
        <f t="shared" si="9"/>
        <v>0.10103668781909877</v>
      </c>
      <c r="G42" s="22">
        <f t="shared" ref="G42:I44" si="10">G38+G34+G30+G26+G22+G18</f>
        <v>40150.374901528616</v>
      </c>
      <c r="H42" s="22">
        <f t="shared" si="10"/>
        <v>53823.825403158</v>
      </c>
      <c r="I42" s="22">
        <f t="shared" si="10"/>
        <v>52834.054433619342</v>
      </c>
      <c r="J42" s="83">
        <f>(H42-G42)/G42</f>
        <v>0.34055598572029289</v>
      </c>
      <c r="K42" s="84">
        <f t="shared" ref="J42:K44" si="11">(I42-H42)/H42</f>
        <v>-1.838908628520829E-2</v>
      </c>
    </row>
    <row r="43" spans="1:12" x14ac:dyDescent="0.25">
      <c r="A43" s="24" t="s">
        <v>25</v>
      </c>
      <c r="B43" s="90">
        <f t="shared" si="8"/>
        <v>8080.4425768550009</v>
      </c>
      <c r="C43" s="90">
        <f t="shared" si="8"/>
        <v>11807.206464908</v>
      </c>
      <c r="D43" s="90">
        <f t="shared" si="8"/>
        <v>11716.431525777001</v>
      </c>
      <c r="E43" s="85">
        <f t="shared" si="9"/>
        <v>0.46120789209339297</v>
      </c>
      <c r="F43" s="84">
        <f t="shared" si="9"/>
        <v>-7.6880961979270577E-3</v>
      </c>
      <c r="G43" s="90">
        <f t="shared" si="10"/>
        <v>26828.63366748362</v>
      </c>
      <c r="H43" s="90">
        <f t="shared" si="10"/>
        <v>36869.386960312004</v>
      </c>
      <c r="I43" s="90">
        <f t="shared" si="10"/>
        <v>35641.384680425348</v>
      </c>
      <c r="J43" s="85">
        <f t="shared" si="11"/>
        <v>0.37425511180607773</v>
      </c>
      <c r="K43" s="86">
        <f t="shared" si="11"/>
        <v>-3.3306826642074003E-2</v>
      </c>
    </row>
    <row r="44" spans="1:12" ht="15.75" thickBot="1" x14ac:dyDescent="0.3">
      <c r="A44" s="25" t="s">
        <v>26</v>
      </c>
      <c r="B44" s="91">
        <f t="shared" si="8"/>
        <v>21601.474885250002</v>
      </c>
      <c r="C44" s="91">
        <f t="shared" si="8"/>
        <v>25102.874514202002</v>
      </c>
      <c r="D44" s="91">
        <f t="shared" si="8"/>
        <v>28922.921782597001</v>
      </c>
      <c r="E44" s="92">
        <f t="shared" si="9"/>
        <v>0.16209076683661255</v>
      </c>
      <c r="F44" s="93">
        <f t="shared" si="9"/>
        <v>0.15217569072553025</v>
      </c>
      <c r="G44" s="91">
        <f t="shared" si="10"/>
        <v>13321.741234044999</v>
      </c>
      <c r="H44" s="91">
        <f t="shared" si="10"/>
        <v>16954.438442846</v>
      </c>
      <c r="I44" s="91">
        <f t="shared" si="10"/>
        <v>17192.669753193997</v>
      </c>
      <c r="J44" s="92">
        <f t="shared" si="11"/>
        <v>0.27268936882794959</v>
      </c>
      <c r="K44" s="94">
        <f t="shared" si="11"/>
        <v>1.4051265168768836E-2</v>
      </c>
    </row>
    <row r="45" spans="1:12" x14ac:dyDescent="0.25">
      <c r="A45" s="26"/>
      <c r="B45" s="65"/>
      <c r="C45" s="65"/>
      <c r="D45" s="65"/>
      <c r="E45" s="66"/>
      <c r="F45" s="66"/>
      <c r="G45" s="65"/>
      <c r="H45" s="65"/>
      <c r="I45" s="65"/>
      <c r="J45" s="66"/>
      <c r="K45" s="66"/>
    </row>
    <row r="46" spans="1:12" ht="15.75" thickBot="1" x14ac:dyDescent="0.3">
      <c r="A46" s="64"/>
      <c r="B46" s="45"/>
      <c r="C46" s="95"/>
      <c r="D46" s="95"/>
      <c r="E46" s="96"/>
      <c r="F46" s="66"/>
      <c r="G46" s="66"/>
      <c r="H46" s="66"/>
      <c r="I46" s="66"/>
      <c r="J46" s="66"/>
      <c r="K46" s="20"/>
      <c r="L46" s="52"/>
    </row>
    <row r="47" spans="1:12" ht="16.5" thickBot="1" x14ac:dyDescent="0.3">
      <c r="A47" s="30"/>
      <c r="B47" s="97"/>
      <c r="C47" s="150" t="s">
        <v>65</v>
      </c>
      <c r="D47" s="150" t="s">
        <v>66</v>
      </c>
      <c r="E47" s="150" t="s">
        <v>67</v>
      </c>
      <c r="F47" s="66"/>
      <c r="G47" s="151"/>
      <c r="H47" s="66"/>
      <c r="I47" s="152"/>
      <c r="J47" s="66"/>
      <c r="K47" s="153"/>
      <c r="L47" s="52"/>
    </row>
    <row r="48" spans="1:12" x14ac:dyDescent="0.25">
      <c r="A48" s="31" t="s">
        <v>35</v>
      </c>
      <c r="B48" s="98"/>
      <c r="C48" s="22">
        <f>B42-G42</f>
        <v>-10468.457439423615</v>
      </c>
      <c r="D48" s="22">
        <f>C42-H42</f>
        <v>-16913.744424047996</v>
      </c>
      <c r="E48" s="100">
        <f t="shared" ref="C48:E50" si="12">D42-I42</f>
        <v>-12194.701125245345</v>
      </c>
      <c r="F48" s="66"/>
      <c r="G48" s="66"/>
      <c r="H48" s="66"/>
      <c r="I48" s="66"/>
      <c r="J48" s="66"/>
      <c r="K48" s="66"/>
      <c r="L48" s="52"/>
    </row>
    <row r="49" spans="1:12" x14ac:dyDescent="0.25">
      <c r="A49" s="24" t="s">
        <v>25</v>
      </c>
      <c r="C49" s="22">
        <f t="shared" si="12"/>
        <v>-18748.191090628621</v>
      </c>
      <c r="D49" s="22">
        <f t="shared" si="12"/>
        <v>-25062.180495404005</v>
      </c>
      <c r="E49" s="101">
        <f t="shared" si="12"/>
        <v>-23924.953154648349</v>
      </c>
      <c r="F49" s="66"/>
      <c r="G49" s="66"/>
      <c r="H49" s="66"/>
      <c r="I49" s="66"/>
      <c r="J49" s="66"/>
      <c r="K49" s="66"/>
      <c r="L49" s="52"/>
    </row>
    <row r="50" spans="1:12" x14ac:dyDescent="0.25">
      <c r="A50" s="24" t="s">
        <v>26</v>
      </c>
      <c r="C50" s="22">
        <f t="shared" si="12"/>
        <v>8279.7336512050024</v>
      </c>
      <c r="D50" s="22">
        <f t="shared" si="12"/>
        <v>8148.4360713560018</v>
      </c>
      <c r="E50" s="102">
        <f>D44-I44</f>
        <v>11730.252029403004</v>
      </c>
      <c r="F50" s="66"/>
      <c r="G50" s="66"/>
      <c r="H50" s="66"/>
      <c r="I50" s="66"/>
      <c r="J50" s="66"/>
      <c r="K50" s="154"/>
      <c r="L50" s="52"/>
    </row>
    <row r="51" spans="1:12" x14ac:dyDescent="0.25">
      <c r="A51" s="24"/>
      <c r="C51" s="90"/>
      <c r="D51" s="90"/>
      <c r="E51" s="102"/>
      <c r="F51" s="66"/>
      <c r="G51" s="66"/>
      <c r="H51" s="66"/>
      <c r="I51" s="66"/>
      <c r="J51" s="66"/>
      <c r="K51" s="154"/>
      <c r="L51" s="52"/>
    </row>
    <row r="52" spans="1:12" x14ac:dyDescent="0.25">
      <c r="A52" s="29" t="s">
        <v>36</v>
      </c>
      <c r="C52" s="103">
        <f t="shared" ref="C52:E54" si="13">B42/G42</f>
        <v>0.73926874991583058</v>
      </c>
      <c r="D52" s="103">
        <f t="shared" si="13"/>
        <v>0.68575729619070114</v>
      </c>
      <c r="E52" s="104">
        <f t="shared" si="13"/>
        <v>0.7691886179099362</v>
      </c>
      <c r="F52" s="66"/>
      <c r="G52" s="66"/>
      <c r="H52" s="66"/>
      <c r="I52" s="66"/>
      <c r="J52" s="66"/>
      <c r="K52" s="66"/>
      <c r="L52" s="52"/>
    </row>
    <row r="53" spans="1:12" x14ac:dyDescent="0.25">
      <c r="A53" s="24" t="s">
        <v>25</v>
      </c>
      <c r="C53" s="103">
        <f t="shared" si="13"/>
        <v>0.30118725675726526</v>
      </c>
      <c r="D53" s="103">
        <f t="shared" si="13"/>
        <v>0.32024417649303066</v>
      </c>
      <c r="E53" s="104">
        <f t="shared" si="13"/>
        <v>0.32873109815544843</v>
      </c>
      <c r="G53" s="155"/>
      <c r="J53" s="66"/>
      <c r="K53" s="66"/>
      <c r="L53" s="52"/>
    </row>
    <row r="54" spans="1:12" ht="15.75" thickBot="1" x14ac:dyDescent="0.3">
      <c r="A54" s="25" t="s">
        <v>26</v>
      </c>
      <c r="B54" s="105"/>
      <c r="C54" s="106">
        <f t="shared" si="13"/>
        <v>1.6215203782854859</v>
      </c>
      <c r="D54" s="106">
        <f t="shared" si="13"/>
        <v>1.480607841942077</v>
      </c>
      <c r="E54" s="107">
        <f t="shared" si="13"/>
        <v>1.6822821701221706</v>
      </c>
      <c r="J54" s="45"/>
      <c r="K54" s="154"/>
      <c r="L54" s="52"/>
    </row>
    <row r="55" spans="1:12" x14ac:dyDescent="0.25">
      <c r="A55" s="114"/>
      <c r="L55" s="52"/>
    </row>
    <row r="56" spans="1:12" x14ac:dyDescent="0.25">
      <c r="L56" s="52"/>
    </row>
    <row r="57" spans="1:12" x14ac:dyDescent="0.25">
      <c r="L57" s="52"/>
    </row>
    <row r="58" spans="1:12" x14ac:dyDescent="0.25">
      <c r="L58" s="52"/>
    </row>
    <row r="59" spans="1:12" x14ac:dyDescent="0.25">
      <c r="L59" s="52"/>
    </row>
    <row r="60" spans="1:12" x14ac:dyDescent="0.25">
      <c r="L60" s="52"/>
    </row>
    <row r="61" spans="1:12" x14ac:dyDescent="0.25">
      <c r="L61" s="52"/>
    </row>
    <row r="62" spans="1:12" x14ac:dyDescent="0.25">
      <c r="G62" s="52"/>
      <c r="H62" s="52"/>
      <c r="I62" s="52"/>
      <c r="J62" s="52"/>
      <c r="K62" s="52"/>
      <c r="L62" s="52"/>
    </row>
    <row r="63" spans="1:12" x14ac:dyDescent="0.25">
      <c r="G63" s="52"/>
      <c r="H63" s="52"/>
      <c r="I63" s="52"/>
      <c r="J63" s="52"/>
      <c r="K63" s="52"/>
      <c r="L63" s="52"/>
    </row>
    <row r="64" spans="1:12" x14ac:dyDescent="0.25">
      <c r="G64" s="52"/>
      <c r="H64" s="52"/>
      <c r="I64" s="52"/>
      <c r="J64" s="52"/>
      <c r="K64" s="52"/>
      <c r="L64" s="52"/>
    </row>
  </sheetData>
  <mergeCells count="2">
    <mergeCell ref="A8:J8"/>
    <mergeCell ref="A10:K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Ensemble</vt:lpstr>
      <vt:lpstr>GP</vt:lpstr>
      <vt:lpstr>GSA</vt:lpstr>
      <vt:lpstr>TYPE</vt:lpstr>
      <vt:lpstr>TYPE!Zone_d_impression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Benfarhat (Dir. Conjoncture)</dc:creator>
  <cp:lastModifiedBy>Lilia Benfarhat</cp:lastModifiedBy>
  <cp:lastPrinted>2023-03-08T13:41:15Z</cp:lastPrinted>
  <dcterms:created xsi:type="dcterms:W3CDTF">2015-06-05T18:19:34Z</dcterms:created>
  <dcterms:modified xsi:type="dcterms:W3CDTF">2023-09-13T08:14:32Z</dcterms:modified>
</cp:coreProperties>
</file>