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310" activeTab="0"/>
  </bookViews>
  <sheets>
    <sheet name="GP" sheetId="1" r:id="rId1"/>
    <sheet name="GSA" sheetId="2" r:id="rId2"/>
    <sheet name="Type" sheetId="3" r:id="rId3"/>
    <sheet name="Globale" sheetId="4" r:id="rId4"/>
  </sheets>
  <definedNames>
    <definedName name="_xlnm.Print_Area" localSheetId="0">'GP'!$A$1:$F$53</definedName>
    <definedName name="_xlnm.Print_Area" localSheetId="2">'Type'!$A$1:$K$54</definedName>
  </definedNames>
  <calcPr fullCalcOnLoad="1"/>
</workbook>
</file>

<file path=xl/sharedStrings.xml><?xml version="1.0" encoding="utf-8"?>
<sst xmlns="http://schemas.openxmlformats.org/spreadsheetml/2006/main" count="191" uniqueCount="76">
  <si>
    <t>BALANCE COMMERCIALE</t>
  </si>
  <si>
    <t>GROUPES DE PRODUITS</t>
  </si>
  <si>
    <t>Var : en %</t>
  </si>
  <si>
    <t>2020/2019</t>
  </si>
  <si>
    <t>ALIMENTATION</t>
  </si>
  <si>
    <t>EXPORT</t>
  </si>
  <si>
    <t>IMPORT</t>
  </si>
  <si>
    <t>SOLDE</t>
  </si>
  <si>
    <t>TX DE COUVERTURE en %</t>
  </si>
  <si>
    <t>MAT.1ére &amp; DEMI-PRODUITS</t>
  </si>
  <si>
    <t>BIENS D'EQUIPEMENT</t>
  </si>
  <si>
    <t>BIENS DE CONSOMMATION</t>
  </si>
  <si>
    <t>ENERGIE</t>
  </si>
  <si>
    <t>TOTAL DES EXPORTATIONS</t>
  </si>
  <si>
    <t>TOTAL DES IMPORTATIONS</t>
  </si>
  <si>
    <t>DEFICIT</t>
  </si>
  <si>
    <t xml:space="preserve">   TX DE COUVERTURE en %</t>
  </si>
  <si>
    <t xml:space="preserve"> </t>
  </si>
  <si>
    <t>COMMERCE EXTERIEUR SELON LE REGIME ET LE GROUPEMENT SECTORIEL D'ACTIVITE</t>
  </si>
  <si>
    <t>Produits</t>
  </si>
  <si>
    <t>Importations</t>
  </si>
  <si>
    <t>Valeurs en MD</t>
  </si>
  <si>
    <t>Variation</t>
  </si>
  <si>
    <t>Agriculture et Ind. Agro. Alim.</t>
  </si>
  <si>
    <t>régime général</t>
  </si>
  <si>
    <t>régime off shore</t>
  </si>
  <si>
    <t>Energie et Lubrifiants</t>
  </si>
  <si>
    <t>Mines, Phosphates et Derivés</t>
  </si>
  <si>
    <t>Textiles, Habillements et cuirs</t>
  </si>
  <si>
    <t xml:space="preserve">       Textiles, Habillements </t>
  </si>
  <si>
    <t xml:space="preserve">       Cuirs et Chaussures</t>
  </si>
  <si>
    <t>Industries Mécaniques et Elect.</t>
  </si>
  <si>
    <t xml:space="preserve">       Autres Industries Mécaniques</t>
  </si>
  <si>
    <t xml:space="preserve">       Industries Electriques</t>
  </si>
  <si>
    <t>Autres Industries Manufacturières</t>
  </si>
  <si>
    <t>Ensemble des Produits</t>
  </si>
  <si>
    <t>Solde commercial</t>
  </si>
  <si>
    <t>Taux de couverture</t>
  </si>
  <si>
    <t>Exportations</t>
  </si>
  <si>
    <t xml:space="preserve">          Variation</t>
  </si>
  <si>
    <t>Produits Agric.et.Alimen.de base</t>
  </si>
  <si>
    <t>Produits Energétiques</t>
  </si>
  <si>
    <t>-</t>
  </si>
  <si>
    <t>Produits Miniers et Phosphatés</t>
  </si>
  <si>
    <t>Autres Produits Intermédiaires</t>
  </si>
  <si>
    <t>Produits  d'Equipement</t>
  </si>
  <si>
    <t>Autres Produits de Consommation</t>
  </si>
  <si>
    <t>COMMERCE EXTERIEUR</t>
  </si>
  <si>
    <t>***</t>
  </si>
  <si>
    <t xml:space="preserve">BALANCE COMMERCIALE </t>
  </si>
  <si>
    <t>ENSEMBLE</t>
  </si>
  <si>
    <t>Valeur en MD</t>
  </si>
  <si>
    <t>Variations en %</t>
  </si>
  <si>
    <t>Solde</t>
  </si>
  <si>
    <t>Taux de Couverture</t>
  </si>
  <si>
    <t xml:space="preserve">BALANCE PAR REGIME </t>
  </si>
  <si>
    <t>REGIME GENERAL</t>
  </si>
  <si>
    <t>REGIME OFF SHORE</t>
  </si>
  <si>
    <t>COMMERCE EXTERIEUR SELON LE REGIME ET LE TYPE D'UTILISATION</t>
  </si>
  <si>
    <t>20/19</t>
  </si>
  <si>
    <t>2021/2020</t>
  </si>
  <si>
    <t>21/20</t>
  </si>
  <si>
    <t xml:space="preserve">Exportations </t>
  </si>
  <si>
    <t>3 mois</t>
  </si>
  <si>
    <t xml:space="preserve">   3  MOIS 2 0 2 1</t>
  </si>
  <si>
    <t>3mois 2019</t>
  </si>
  <si>
    <t>3mois 2020</t>
  </si>
  <si>
    <t>3mois 2021</t>
  </si>
  <si>
    <t xml:space="preserve"> 3 MOIS  2 0 2 1</t>
  </si>
  <si>
    <t>3 mois2019</t>
  </si>
  <si>
    <t>3 mois2020</t>
  </si>
  <si>
    <t>3 mois2021</t>
  </si>
  <si>
    <t>3 MOIS 2021</t>
  </si>
  <si>
    <t xml:space="preserve"> 3mois2019</t>
  </si>
  <si>
    <t xml:space="preserve"> 3mois2020</t>
  </si>
  <si>
    <t xml:space="preserve"> 3mois2021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</si>
</sst>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  <numFmt numFmtId="165" formatCode="0.0%"/>
    <numFmt numFmtId="166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name val="MS Sans Serif"/>
      <family val="2"/>
    </font>
    <font>
      <i/>
      <sz val="13"/>
      <name val="MS Sans Serif"/>
      <family val="2"/>
    </font>
    <font>
      <b/>
      <u val="single"/>
      <sz val="10"/>
      <name val="Times New Roman"/>
      <family val="1"/>
    </font>
    <font>
      <i/>
      <sz val="11"/>
      <name val="Times New Roman"/>
      <family val="1"/>
    </font>
    <font>
      <sz val="12"/>
      <name val="MS Sans Serif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8"/>
      <name val="Times New Roman"/>
      <family val="0"/>
    </font>
    <font>
      <b/>
      <i/>
      <sz val="9"/>
      <color indexed="8"/>
      <name val="Times New Roman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13"/>
        <bgColor indexed="9"/>
      </patternFill>
    </fill>
    <fill>
      <patternFill patternType="gray0625"/>
    </fill>
    <fill>
      <patternFill patternType="solid">
        <fgColor indexed="26"/>
        <bgColor indexed="64"/>
      </patternFill>
    </fill>
    <fill>
      <patternFill patternType="gray0625">
        <fgColor indexed="13"/>
        <bgColor indexed="9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 style="double"/>
      <bottom style="double"/>
    </border>
    <border>
      <left/>
      <right/>
      <top/>
      <bottom style="dotted">
        <color indexed="18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82">
    <xf numFmtId="0" fontId="0" fillId="0" borderId="0" xfId="0" applyFont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53" fillId="0" borderId="0" xfId="0" applyFont="1" applyAlignment="1">
      <alignment horizontal="center" readingOrder="1"/>
    </xf>
    <xf numFmtId="0" fontId="54" fillId="0" borderId="0" xfId="0" applyFont="1" applyAlignment="1">
      <alignment horizontal="center" readingOrder="1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 horizontal="center"/>
    </xf>
    <xf numFmtId="164" fontId="5" fillId="33" borderId="0" xfId="0" applyNumberFormat="1" applyFont="1" applyFill="1" applyBorder="1" applyAlignment="1">
      <alignment horizontal="center"/>
    </xf>
    <xf numFmtId="165" fontId="5" fillId="33" borderId="0" xfId="5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164" fontId="6" fillId="33" borderId="10" xfId="0" applyNumberFormat="1" applyFont="1" applyFill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165" fontId="6" fillId="33" borderId="11" xfId="5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 vertical="center"/>
    </xf>
    <xf numFmtId="0" fontId="6" fillId="0" borderId="12" xfId="0" applyFont="1" applyBorder="1" applyAlignment="1">
      <alignment horizontal="center" vertical="center"/>
    </xf>
    <xf numFmtId="17" fontId="9" fillId="0" borderId="0" xfId="0" applyNumberFormat="1" applyFont="1" applyBorder="1" applyAlignment="1">
      <alignment horizontal="center"/>
    </xf>
    <xf numFmtId="0" fontId="10" fillId="0" borderId="13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0" fillId="0" borderId="14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5" fontId="6" fillId="0" borderId="0" xfId="5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14" fillId="0" borderId="0" xfId="0" applyNumberFormat="1" applyFont="1" applyAlignment="1">
      <alignment/>
    </xf>
    <xf numFmtId="0" fontId="8" fillId="34" borderId="0" xfId="0" applyNumberFormat="1" applyFont="1" applyFill="1" applyBorder="1" applyAlignment="1">
      <alignment horizontal="centerContinuous" vertical="center"/>
    </xf>
    <xf numFmtId="0" fontId="5" fillId="34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Alignment="1">
      <alignment horizontal="centerContinuous"/>
    </xf>
    <xf numFmtId="0" fontId="0" fillId="0" borderId="0" xfId="0" applyNumberForma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centerContinuous"/>
    </xf>
    <xf numFmtId="0" fontId="14" fillId="0" borderId="0" xfId="0" applyNumberFormat="1" applyFont="1" applyAlignment="1">
      <alignment horizontal="centerContinuous"/>
    </xf>
    <xf numFmtId="0" fontId="10" fillId="0" borderId="0" xfId="0" applyNumberFormat="1" applyFont="1" applyBorder="1" applyAlignment="1">
      <alignment horizontal="centerContinuous"/>
    </xf>
    <xf numFmtId="0" fontId="12" fillId="0" borderId="0" xfId="0" applyNumberFormat="1" applyFont="1" applyBorder="1" applyAlignment="1">
      <alignment horizontal="centerContinuous"/>
    </xf>
    <xf numFmtId="0" fontId="5" fillId="0" borderId="0" xfId="0" applyNumberFormat="1" applyFont="1" applyAlignment="1">
      <alignment/>
    </xf>
    <xf numFmtId="0" fontId="6" fillId="34" borderId="16" xfId="0" applyNumberFormat="1" applyFont="1" applyFill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5" fillId="0" borderId="17" xfId="0" applyNumberFormat="1" applyFont="1" applyBorder="1" applyAlignment="1">
      <alignment/>
    </xf>
    <xf numFmtId="0" fontId="9" fillId="0" borderId="17" xfId="0" applyNumberFormat="1" applyFont="1" applyBorder="1" applyAlignment="1">
      <alignment horizontal="centerContinuous"/>
    </xf>
    <xf numFmtId="0" fontId="5" fillId="0" borderId="17" xfId="0" applyNumberFormat="1" applyFont="1" applyBorder="1" applyAlignment="1">
      <alignment horizontal="centerContinuous"/>
    </xf>
    <xf numFmtId="17" fontId="9" fillId="0" borderId="18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5" fontId="6" fillId="0" borderId="0" xfId="50" applyNumberFormat="1" applyFont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/>
    </xf>
    <xf numFmtId="165" fontId="6" fillId="35" borderId="0" xfId="50" applyNumberFormat="1" applyFont="1" applyFill="1" applyAlignment="1">
      <alignment horizontal="center"/>
    </xf>
    <xf numFmtId="0" fontId="6" fillId="35" borderId="0" xfId="0" applyNumberFormat="1" applyFont="1" applyFill="1" applyAlignment="1">
      <alignment horizontal="center"/>
    </xf>
    <xf numFmtId="0" fontId="5" fillId="35" borderId="0" xfId="0" applyNumberFormat="1" applyFont="1" applyFill="1" applyAlignment="1">
      <alignment/>
    </xf>
    <xf numFmtId="0" fontId="5" fillId="0" borderId="0" xfId="0" applyNumberFormat="1" applyFont="1" applyBorder="1" applyAlignment="1">
      <alignment/>
    </xf>
    <xf numFmtId="9" fontId="5" fillId="0" borderId="0" xfId="0" applyNumberFormat="1" applyFont="1" applyAlignment="1">
      <alignment/>
    </xf>
    <xf numFmtId="0" fontId="5" fillId="0" borderId="0" xfId="0" applyNumberFormat="1" applyFont="1" applyFill="1" applyAlignment="1">
      <alignment/>
    </xf>
    <xf numFmtId="164" fontId="10" fillId="0" borderId="0" xfId="0" applyNumberFormat="1" applyFont="1" applyBorder="1" applyAlignment="1">
      <alignment horizontal="center"/>
    </xf>
    <xf numFmtId="165" fontId="10" fillId="0" borderId="0" xfId="5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164" fontId="10" fillId="0" borderId="19" xfId="0" applyNumberFormat="1" applyFont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/>
    </xf>
    <xf numFmtId="165" fontId="10" fillId="0" borderId="11" xfId="0" applyNumberFormat="1" applyFont="1" applyBorder="1" applyAlignment="1">
      <alignment horizontal="center" vertical="center"/>
    </xf>
    <xf numFmtId="165" fontId="10" fillId="0" borderId="20" xfId="0" applyNumberFormat="1" applyFont="1" applyBorder="1" applyAlignment="1">
      <alignment horizontal="center" vertical="center"/>
    </xf>
    <xf numFmtId="165" fontId="10" fillId="0" borderId="21" xfId="50" applyNumberFormat="1" applyFont="1" applyBorder="1" applyAlignment="1">
      <alignment horizontal="center"/>
    </xf>
    <xf numFmtId="9" fontId="10" fillId="0" borderId="21" xfId="50" applyFont="1" applyBorder="1" applyAlignment="1">
      <alignment horizontal="center"/>
    </xf>
    <xf numFmtId="164" fontId="11" fillId="0" borderId="21" xfId="0" applyNumberFormat="1" applyFont="1" applyBorder="1" applyAlignment="1">
      <alignment horizontal="center" vertical="center"/>
    </xf>
    <xf numFmtId="165" fontId="10" fillId="0" borderId="21" xfId="0" applyNumberFormat="1" applyFont="1" applyBorder="1" applyAlignment="1">
      <alignment horizontal="center" vertical="center"/>
    </xf>
    <xf numFmtId="0" fontId="15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/>
    </xf>
    <xf numFmtId="0" fontId="5" fillId="0" borderId="22" xfId="0" applyFont="1" applyBorder="1" applyAlignment="1">
      <alignment horizontal="centerContinuous" vertical="center"/>
    </xf>
    <xf numFmtId="0" fontId="5" fillId="0" borderId="13" xfId="0" applyFont="1" applyBorder="1" applyAlignment="1">
      <alignment/>
    </xf>
    <xf numFmtId="0" fontId="0" fillId="0" borderId="15" xfId="0" applyBorder="1" applyAlignment="1">
      <alignment/>
    </xf>
    <xf numFmtId="0" fontId="16" fillId="0" borderId="13" xfId="0" applyFont="1" applyBorder="1" applyAlignment="1">
      <alignment horizontal="center" vertical="center"/>
    </xf>
    <xf numFmtId="164" fontId="16" fillId="0" borderId="0" xfId="0" applyNumberFormat="1" applyFont="1" applyBorder="1" applyAlignment="1">
      <alignment horizontal="center"/>
    </xf>
    <xf numFmtId="165" fontId="16" fillId="0" borderId="0" xfId="50" applyNumberFormat="1" applyFont="1" applyBorder="1" applyAlignment="1">
      <alignment horizontal="center"/>
    </xf>
    <xf numFmtId="165" fontId="16" fillId="0" borderId="21" xfId="5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164" fontId="10" fillId="0" borderId="0" xfId="0" applyNumberFormat="1" applyFont="1" applyBorder="1" applyAlignment="1">
      <alignment horizontal="center" vertical="center"/>
    </xf>
    <xf numFmtId="165" fontId="10" fillId="0" borderId="0" xfId="50" applyNumberFormat="1" applyFont="1" applyBorder="1" applyAlignment="1">
      <alignment horizontal="center" vertical="center"/>
    </xf>
    <xf numFmtId="165" fontId="10" fillId="0" borderId="21" xfId="50" applyNumberFormat="1" applyFont="1" applyBorder="1" applyAlignment="1">
      <alignment horizontal="center" vertical="center"/>
    </xf>
    <xf numFmtId="165" fontId="11" fillId="0" borderId="0" xfId="50" applyNumberFormat="1" applyFont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17" fontId="9" fillId="0" borderId="12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9" fontId="10" fillId="0" borderId="0" xfId="50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0" xfId="0" applyAlignment="1">
      <alignment horizontal="right"/>
    </xf>
    <xf numFmtId="0" fontId="9" fillId="0" borderId="19" xfId="0" applyFont="1" applyBorder="1" applyAlignment="1">
      <alignment horizontal="center"/>
    </xf>
    <xf numFmtId="9" fontId="0" fillId="0" borderId="0" xfId="50" applyFont="1" applyAlignment="1">
      <alignment/>
    </xf>
    <xf numFmtId="0" fontId="4" fillId="33" borderId="0" xfId="0" applyFont="1" applyFill="1" applyBorder="1" applyAlignment="1">
      <alignment horizontal="centerContinuous"/>
    </xf>
    <xf numFmtId="0" fontId="0" fillId="33" borderId="0" xfId="0" applyFill="1" applyAlignment="1">
      <alignment horizontal="centerContinuous"/>
    </xf>
    <xf numFmtId="0" fontId="6" fillId="3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6" fillId="0" borderId="23" xfId="0" applyFont="1" applyBorder="1" applyAlignment="1">
      <alignment horizontal="centerContinuous" vertical="center"/>
    </xf>
    <xf numFmtId="0" fontId="6" fillId="0" borderId="22" xfId="0" applyFont="1" applyBorder="1" applyAlignment="1">
      <alignment horizontal="centerContinuous" vertical="center"/>
    </xf>
    <xf numFmtId="0" fontId="5" fillId="0" borderId="22" xfId="0" applyFont="1" applyBorder="1" applyAlignment="1">
      <alignment horizontal="left" vertical="center"/>
    </xf>
    <xf numFmtId="0" fontId="5" fillId="0" borderId="24" xfId="0" applyFont="1" applyBorder="1" applyAlignment="1">
      <alignment horizontal="centerContinuous" vertical="center"/>
    </xf>
    <xf numFmtId="0" fontId="5" fillId="0" borderId="23" xfId="0" applyFont="1" applyBorder="1" applyAlignment="1">
      <alignment horizontal="centerContinuous" vertical="center"/>
    </xf>
    <xf numFmtId="0" fontId="9" fillId="0" borderId="1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164" fontId="11" fillId="0" borderId="19" xfId="0" applyNumberFormat="1" applyFont="1" applyBorder="1" applyAlignment="1">
      <alignment horizontal="center" vertical="center"/>
    </xf>
    <xf numFmtId="164" fontId="0" fillId="0" borderId="0" xfId="0" applyNumberFormat="1" applyAlignment="1">
      <alignment/>
    </xf>
    <xf numFmtId="0" fontId="12" fillId="0" borderId="13" xfId="0" applyFont="1" applyBorder="1" applyAlignment="1">
      <alignment/>
    </xf>
    <xf numFmtId="0" fontId="12" fillId="0" borderId="25" xfId="0" applyFont="1" applyBorder="1" applyAlignment="1">
      <alignment/>
    </xf>
    <xf numFmtId="0" fontId="10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Continuous" vertical="center"/>
    </xf>
    <xf numFmtId="0" fontId="10" fillId="0" borderId="19" xfId="0" applyFont="1" applyBorder="1" applyAlignment="1">
      <alignment horizontal="left" vertical="center"/>
    </xf>
    <xf numFmtId="0" fontId="12" fillId="0" borderId="10" xfId="0" applyFont="1" applyBorder="1" applyAlignment="1">
      <alignment/>
    </xf>
    <xf numFmtId="0" fontId="12" fillId="0" borderId="26" xfId="0" applyFont="1" applyBorder="1" applyAlignment="1">
      <alignment/>
    </xf>
    <xf numFmtId="0" fontId="10" fillId="0" borderId="26" xfId="0" applyFont="1" applyBorder="1" applyAlignment="1">
      <alignment horizontal="center"/>
    </xf>
    <xf numFmtId="17" fontId="9" fillId="0" borderId="22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4" xfId="0" applyBorder="1" applyAlignment="1">
      <alignment/>
    </xf>
    <xf numFmtId="164" fontId="11" fillId="0" borderId="11" xfId="0" applyNumberFormat="1" applyFont="1" applyBorder="1" applyAlignment="1">
      <alignment horizontal="center" vertical="center"/>
    </xf>
    <xf numFmtId="165" fontId="10" fillId="0" borderId="11" xfId="50" applyNumberFormat="1" applyFont="1" applyBorder="1" applyAlignment="1">
      <alignment horizontal="center" vertical="center"/>
    </xf>
    <xf numFmtId="165" fontId="10" fillId="0" borderId="20" xfId="50" applyNumberFormat="1" applyFont="1" applyBorder="1" applyAlignment="1">
      <alignment horizontal="center" vertical="center"/>
    </xf>
    <xf numFmtId="164" fontId="9" fillId="0" borderId="11" xfId="0" applyNumberFormat="1" applyFont="1" applyFill="1" applyBorder="1" applyAlignment="1">
      <alignment horizontal="center"/>
    </xf>
    <xf numFmtId="17" fontId="9" fillId="0" borderId="11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4" fontId="7" fillId="0" borderId="0" xfId="0" applyNumberFormat="1" applyFont="1" applyBorder="1" applyAlignment="1">
      <alignment horizontal="center" vertical="center"/>
    </xf>
    <xf numFmtId="0" fontId="17" fillId="0" borderId="25" xfId="0" applyFont="1" applyBorder="1" applyAlignment="1">
      <alignment/>
    </xf>
    <xf numFmtId="0" fontId="17" fillId="0" borderId="27" xfId="0" applyFont="1" applyBorder="1" applyAlignment="1">
      <alignment/>
    </xf>
    <xf numFmtId="0" fontId="0" fillId="0" borderId="10" xfId="0" applyBorder="1" applyAlignment="1">
      <alignment/>
    </xf>
    <xf numFmtId="164" fontId="7" fillId="0" borderId="0" xfId="50" applyNumberFormat="1" applyFont="1" applyBorder="1" applyAlignment="1">
      <alignment horizontal="center"/>
    </xf>
    <xf numFmtId="165" fontId="7" fillId="0" borderId="0" xfId="50" applyNumberFormat="1" applyFont="1" applyBorder="1" applyAlignment="1">
      <alignment horizontal="center"/>
    </xf>
    <xf numFmtId="0" fontId="6" fillId="36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24" xfId="0" applyFont="1" applyBorder="1" applyAlignment="1">
      <alignment horizontal="center" vertical="center"/>
    </xf>
    <xf numFmtId="0" fontId="51" fillId="0" borderId="10" xfId="0" applyFont="1" applyBorder="1" applyAlignment="1">
      <alignment/>
    </xf>
    <xf numFmtId="165" fontId="6" fillId="33" borderId="10" xfId="50" applyNumberFormat="1" applyFont="1" applyFill="1" applyBorder="1" applyAlignment="1">
      <alignment horizontal="center"/>
    </xf>
    <xf numFmtId="0" fontId="51" fillId="0" borderId="0" xfId="0" applyFont="1" applyBorder="1" applyAlignment="1">
      <alignment/>
    </xf>
    <xf numFmtId="165" fontId="6" fillId="33" borderId="0" xfId="50" applyNumberFormat="1" applyFont="1" applyFill="1" applyBorder="1" applyAlignment="1">
      <alignment horizontal="center"/>
    </xf>
    <xf numFmtId="0" fontId="19" fillId="33" borderId="0" xfId="0" applyFont="1" applyFill="1" applyAlignment="1">
      <alignment/>
    </xf>
    <xf numFmtId="17" fontId="9" fillId="0" borderId="28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/>
    </xf>
    <xf numFmtId="17" fontId="9" fillId="0" borderId="29" xfId="0" applyNumberFormat="1" applyFont="1" applyBorder="1" applyAlignment="1">
      <alignment horizontal="center" vertical="center"/>
    </xf>
    <xf numFmtId="17" fontId="9" fillId="0" borderId="14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centerContinuous" vertical="center"/>
    </xf>
    <xf numFmtId="0" fontId="12" fillId="0" borderId="22" xfId="0" applyFont="1" applyBorder="1" applyAlignment="1">
      <alignment horizontal="centerContinuous" vertical="center"/>
    </xf>
    <xf numFmtId="0" fontId="12" fillId="0" borderId="24" xfId="0" applyFont="1" applyBorder="1" applyAlignment="1">
      <alignment horizontal="centerContinuous" vertical="center"/>
    </xf>
    <xf numFmtId="0" fontId="13" fillId="0" borderId="24" xfId="0" applyFont="1" applyBorder="1" applyAlignment="1">
      <alignment horizontal="centerContinuous" vertical="center"/>
    </xf>
    <xf numFmtId="17" fontId="6" fillId="0" borderId="21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65" fontId="11" fillId="0" borderId="21" xfId="5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17" fontId="10" fillId="0" borderId="0" xfId="0" applyNumberFormat="1" applyFont="1" applyFill="1" applyBorder="1" applyAlignment="1">
      <alignment horizontal="center" vertical="center"/>
    </xf>
    <xf numFmtId="17" fontId="10" fillId="0" borderId="21" xfId="0" applyNumberFormat="1" applyFont="1" applyFill="1" applyBorder="1" applyAlignment="1">
      <alignment horizontal="center" vertical="center"/>
    </xf>
    <xf numFmtId="165" fontId="11" fillId="0" borderId="11" xfId="50" applyNumberFormat="1" applyFont="1" applyBorder="1" applyAlignment="1">
      <alignment horizontal="center" vertical="center"/>
    </xf>
    <xf numFmtId="165" fontId="11" fillId="0" borderId="20" xfId="50" applyNumberFormat="1" applyFont="1" applyBorder="1" applyAlignment="1">
      <alignment horizontal="center" vertical="center"/>
    </xf>
    <xf numFmtId="17" fontId="6" fillId="0" borderId="12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166" fontId="13" fillId="0" borderId="0" xfId="0" applyNumberFormat="1" applyFont="1" applyBorder="1" applyAlignment="1">
      <alignment horizontal="center"/>
    </xf>
    <xf numFmtId="165" fontId="13" fillId="0" borderId="0" xfId="50" applyNumberFormat="1" applyFont="1" applyBorder="1" applyAlignment="1">
      <alignment horizontal="center"/>
    </xf>
    <xf numFmtId="0" fontId="6" fillId="36" borderId="0" xfId="0" applyFont="1" applyFill="1" applyBorder="1" applyAlignment="1">
      <alignment horizontal="center"/>
    </xf>
    <xf numFmtId="0" fontId="8" fillId="34" borderId="0" xfId="0" applyFont="1" applyFill="1" applyAlignment="1">
      <alignment horizontal="center" vertical="center"/>
    </xf>
    <xf numFmtId="17" fontId="8" fillId="0" borderId="0" xfId="0" applyNumberFormat="1" applyFont="1" applyAlignment="1">
      <alignment horizontal="center"/>
    </xf>
    <xf numFmtId="0" fontId="9" fillId="0" borderId="2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37" borderId="0" xfId="0" applyFont="1" applyFill="1" applyAlignment="1">
      <alignment horizontal="center" vertical="center"/>
    </xf>
    <xf numFmtId="49" fontId="8" fillId="0" borderId="23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95250</xdr:rowOff>
    </xdr:from>
    <xdr:to>
      <xdr:col>1</xdr:col>
      <xdr:colOff>533400</xdr:colOff>
      <xdr:row>6</xdr:row>
      <xdr:rowOff>28575</xdr:rowOff>
    </xdr:to>
    <xdr:sp>
      <xdr:nvSpPr>
        <xdr:cNvPr id="1" name="Texte 2"/>
        <xdr:cNvSpPr>
          <a:spLocks/>
        </xdr:cNvSpPr>
      </xdr:nvSpPr>
      <xdr:spPr>
        <a:xfrm>
          <a:off x="57150" y="95250"/>
          <a:ext cx="2562225" cy="10763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REPUBLIQUE TUNISIENNE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MINISTÈRE DU DÉVELOPPEMENT DE L'INVESTISSEMENT ET DE LA COOPÉRATION INTERNATIONAL
</a:t>
          </a:r>
          <a:r>
            <a:rPr lang="en-US" cap="none" sz="800" b="1" i="0" u="none" baseline="0">
              <a:solidFill>
                <a:srgbClr val="000000"/>
              </a:solidFill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INSTITUT NATIONAL DE lA STATISTIQUE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2</xdr:col>
      <xdr:colOff>95250</xdr:colOff>
      <xdr:row>5</xdr:row>
      <xdr:rowOff>95250</xdr:rowOff>
    </xdr:to>
    <xdr:sp>
      <xdr:nvSpPr>
        <xdr:cNvPr id="1" name="Texte 1"/>
        <xdr:cNvSpPr txBox="1">
          <a:spLocks noChangeArrowheads="1"/>
        </xdr:cNvSpPr>
      </xdr:nvSpPr>
      <xdr:spPr>
        <a:xfrm>
          <a:off x="114300" y="38100"/>
          <a:ext cx="261937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REPUBLIQUE TUNISIENNE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MINISTÈRE DU DÉVELOPPEMENT DE L'INVESTISSEMENT ET DE LA COOPÉRATION INTERNATIONAL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INSTITUT NATIONAL DE LA STATISTIQUE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685800</xdr:colOff>
      <xdr:row>5</xdr:row>
      <xdr:rowOff>95250</xdr:rowOff>
    </xdr:to>
    <xdr:sp>
      <xdr:nvSpPr>
        <xdr:cNvPr id="1" name="Texte 1"/>
        <xdr:cNvSpPr txBox="1">
          <a:spLocks noChangeArrowheads="1"/>
        </xdr:cNvSpPr>
      </xdr:nvSpPr>
      <xdr:spPr>
        <a:xfrm>
          <a:off x="142875" y="133350"/>
          <a:ext cx="24765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REPUBLIQUE TUNISIENNE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MINISTERE  DE DEVELOPPEMENT DE  L'INVESTISSEMENT  ET DE LA COOPERATION  INTERNATIONALE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INSTITUT NATIONAL DE LA STATISTIQUE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</xdr:row>
      <xdr:rowOff>161925</xdr:rowOff>
    </xdr:from>
    <xdr:to>
      <xdr:col>2</xdr:col>
      <xdr:colOff>276225</xdr:colOff>
      <xdr:row>7</xdr:row>
      <xdr:rowOff>85725</xdr:rowOff>
    </xdr:to>
    <xdr:sp>
      <xdr:nvSpPr>
        <xdr:cNvPr id="1" name="Texte 1"/>
        <xdr:cNvSpPr>
          <a:spLocks/>
        </xdr:cNvSpPr>
      </xdr:nvSpPr>
      <xdr:spPr>
        <a:xfrm>
          <a:off x="257175" y="352425"/>
          <a:ext cx="2676525" cy="10858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REPUBLIQUE TUNISIENNE
</a:t>
          </a:r>
          <a:r>
            <a:rPr lang="en-US" cap="none" sz="900" b="1" i="1" u="none" baseline="0">
              <a:solidFill>
                <a:srgbClr val="000000"/>
              </a:solidFill>
            </a:rPr>
            <a:t>****
</a:t>
          </a:r>
          <a:r>
            <a:rPr lang="en-US" cap="none" sz="900" b="1" i="1" u="none" baseline="0">
              <a:solidFill>
                <a:srgbClr val="000000"/>
              </a:solidFill>
            </a:rPr>
            <a:t>MINISTÈRE DU DÉVELOPPEMENT DE L'INVESTISSEMENT ET DE LA COOPÉRATION INTERNATIONAL
</a:t>
          </a:r>
          <a:r>
            <a:rPr lang="en-US" cap="none" sz="900" b="1" i="1" u="none" baseline="0">
              <a:solidFill>
                <a:srgbClr val="000000"/>
              </a:solidFill>
            </a:rPr>
            <a:t>
</a:t>
          </a:r>
          <a:r>
            <a:rPr lang="en-US" cap="none" sz="900" b="1" i="1" u="none" baseline="0">
              <a:solidFill>
                <a:srgbClr val="000000"/>
              </a:solidFill>
            </a:rPr>
            <a:t>INSTITUT NATIONAL DE LA STATISTIQUE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1" max="1" width="31.28125" style="0" customWidth="1"/>
    <col min="2" max="6" width="12.00390625" style="0" customWidth="1"/>
  </cols>
  <sheetData>
    <row r="1" spans="1:6" ht="15">
      <c r="A1" s="1"/>
      <c r="B1" s="2"/>
      <c r="C1" s="2"/>
      <c r="D1" s="2"/>
      <c r="E1" s="2"/>
      <c r="F1" s="2"/>
    </row>
    <row r="2" spans="1:6" ht="15">
      <c r="A2" s="3"/>
      <c r="B2" s="2"/>
      <c r="C2" s="2"/>
      <c r="D2" s="2"/>
      <c r="E2" s="2"/>
      <c r="F2" s="2"/>
    </row>
    <row r="3" spans="1:6" ht="15">
      <c r="A3" s="4"/>
      <c r="B3" s="2"/>
      <c r="C3" s="2"/>
      <c r="D3" s="2"/>
      <c r="E3" s="2"/>
      <c r="F3" s="2"/>
    </row>
    <row r="4" spans="1:6" ht="15">
      <c r="A4" s="4"/>
      <c r="B4" s="2"/>
      <c r="C4" s="2"/>
      <c r="D4" s="2"/>
      <c r="E4" s="2"/>
      <c r="F4" s="2"/>
    </row>
    <row r="5" spans="1:6" ht="15">
      <c r="A5" s="4"/>
      <c r="B5" s="2"/>
      <c r="C5" s="2"/>
      <c r="D5" s="2"/>
      <c r="E5" s="2"/>
      <c r="F5" s="2"/>
    </row>
    <row r="6" spans="1:6" ht="15">
      <c r="A6" s="1"/>
      <c r="B6" s="2"/>
      <c r="C6" s="2"/>
      <c r="D6" s="2"/>
      <c r="E6" s="2"/>
      <c r="F6" s="2"/>
    </row>
    <row r="7" spans="1:6" ht="15">
      <c r="A7" s="1"/>
      <c r="B7" s="2"/>
      <c r="C7" s="2"/>
      <c r="D7" s="2"/>
      <c r="E7" s="2"/>
      <c r="F7" s="2"/>
    </row>
    <row r="8" spans="1:6" ht="15">
      <c r="A8" s="1"/>
      <c r="B8" s="2"/>
      <c r="C8" s="2"/>
      <c r="D8" s="2"/>
      <c r="E8" s="2"/>
      <c r="F8" s="2"/>
    </row>
    <row r="9" spans="1:6" ht="18.75">
      <c r="A9" s="100" t="s">
        <v>0</v>
      </c>
      <c r="B9" s="101"/>
      <c r="C9" s="101"/>
      <c r="D9" s="101"/>
      <c r="E9" s="101"/>
      <c r="F9" s="101"/>
    </row>
    <row r="10" spans="1:6" ht="15">
      <c r="A10" s="5"/>
      <c r="B10" s="6"/>
      <c r="C10" s="6"/>
      <c r="D10" s="6"/>
      <c r="E10" s="6"/>
      <c r="F10" s="6"/>
    </row>
    <row r="11" spans="1:6" ht="15">
      <c r="A11" s="102" t="s">
        <v>1</v>
      </c>
      <c r="B11" s="138" t="s">
        <v>63</v>
      </c>
      <c r="C11" s="138" t="s">
        <v>63</v>
      </c>
      <c r="D11" s="138" t="s">
        <v>63</v>
      </c>
      <c r="E11" s="171" t="s">
        <v>2</v>
      </c>
      <c r="F11" s="171"/>
    </row>
    <row r="12" spans="1:6" ht="15">
      <c r="A12" s="102"/>
      <c r="B12" s="138">
        <v>2019</v>
      </c>
      <c r="C12" s="138">
        <v>2020</v>
      </c>
      <c r="D12" s="138">
        <v>2021</v>
      </c>
      <c r="E12" s="138" t="s">
        <v>3</v>
      </c>
      <c r="F12" s="138" t="s">
        <v>60</v>
      </c>
    </row>
    <row r="13" spans="1:6" ht="15">
      <c r="A13" s="103"/>
      <c r="B13" s="5"/>
      <c r="C13" s="5"/>
      <c r="D13" s="5"/>
      <c r="E13" s="5"/>
      <c r="F13" s="5"/>
    </row>
    <row r="14" spans="1:6" ht="15">
      <c r="A14" s="7" t="s">
        <v>4</v>
      </c>
      <c r="B14" s="5"/>
      <c r="C14" s="5"/>
      <c r="D14" s="5"/>
      <c r="E14" s="5"/>
      <c r="F14" s="5"/>
    </row>
    <row r="15" spans="1:6" ht="15">
      <c r="A15" s="7" t="s">
        <v>5</v>
      </c>
      <c r="B15" s="8">
        <v>1342.709</v>
      </c>
      <c r="C15" s="8">
        <v>1480.997</v>
      </c>
      <c r="D15" s="8">
        <v>1411.786</v>
      </c>
      <c r="E15" s="9">
        <v>0.10299178749825912</v>
      </c>
      <c r="F15" s="9">
        <v>-0.04673270776375645</v>
      </c>
    </row>
    <row r="16" spans="1:6" ht="15">
      <c r="A16" s="10" t="s">
        <v>6</v>
      </c>
      <c r="B16" s="8">
        <v>1560.427</v>
      </c>
      <c r="C16" s="8">
        <v>1304.32</v>
      </c>
      <c r="D16" s="8">
        <v>1663.496</v>
      </c>
      <c r="E16" s="9">
        <v>-0.16412622955127026</v>
      </c>
      <c r="F16" s="9">
        <v>0.27537414131501486</v>
      </c>
    </row>
    <row r="17" spans="1:6" ht="15">
      <c r="A17" s="10"/>
      <c r="B17" s="5"/>
      <c r="C17" s="5"/>
      <c r="D17" s="5"/>
      <c r="E17" s="5"/>
      <c r="F17" s="5"/>
    </row>
    <row r="18" spans="1:6" ht="15">
      <c r="A18" s="7" t="s">
        <v>7</v>
      </c>
      <c r="B18" s="8">
        <v>-217.71799999999985</v>
      </c>
      <c r="C18" s="8">
        <v>176.67700000000013</v>
      </c>
      <c r="D18" s="8">
        <v>-251.71000000000004</v>
      </c>
      <c r="E18" s="5"/>
      <c r="F18" s="5"/>
    </row>
    <row r="19" spans="1:6" ht="15">
      <c r="A19" s="10" t="s">
        <v>8</v>
      </c>
      <c r="B19" s="9">
        <v>0.8604753698827309</v>
      </c>
      <c r="C19" s="9">
        <v>1.135455256378803</v>
      </c>
      <c r="D19" s="9">
        <v>0.8486861405137133</v>
      </c>
      <c r="E19" s="5"/>
      <c r="F19" s="5"/>
    </row>
    <row r="20" spans="1:6" ht="15">
      <c r="A20" s="10"/>
      <c r="B20" s="5"/>
      <c r="C20" s="5"/>
      <c r="D20" s="5"/>
      <c r="E20" s="5"/>
      <c r="F20" s="5"/>
    </row>
    <row r="21" spans="1:6" ht="15">
      <c r="A21" s="7" t="s">
        <v>9</v>
      </c>
      <c r="B21" s="5"/>
      <c r="C21" s="5"/>
      <c r="D21" s="5"/>
      <c r="E21" s="5"/>
      <c r="F21" s="5"/>
    </row>
    <row r="22" spans="1:6" ht="15">
      <c r="A22" s="7" t="s">
        <v>5</v>
      </c>
      <c r="B22" s="8">
        <v>3512.81</v>
      </c>
      <c r="C22" s="8">
        <v>3020.6609999999996</v>
      </c>
      <c r="D22" s="8">
        <v>3691</v>
      </c>
      <c r="E22" s="9">
        <v>-0.14010122950002998</v>
      </c>
      <c r="F22" s="9">
        <v>0.22191798417631123</v>
      </c>
    </row>
    <row r="23" spans="1:6" ht="15">
      <c r="A23" s="10" t="s">
        <v>6</v>
      </c>
      <c r="B23" s="8">
        <v>5130.986</v>
      </c>
      <c r="C23" s="8">
        <v>4464.447</v>
      </c>
      <c r="D23" s="8">
        <v>4863.7570000000005</v>
      </c>
      <c r="E23" s="9">
        <v>-0.1299046615991546</v>
      </c>
      <c r="F23" s="9">
        <v>0.08944220863188664</v>
      </c>
    </row>
    <row r="24" spans="1:6" ht="15">
      <c r="A24" s="10"/>
      <c r="B24" s="5"/>
      <c r="C24" s="5"/>
      <c r="D24" s="5"/>
      <c r="E24" s="5"/>
      <c r="F24" s="5"/>
    </row>
    <row r="25" spans="1:6" ht="15">
      <c r="A25" s="10" t="s">
        <v>7</v>
      </c>
      <c r="B25" s="8">
        <v>-1618.176</v>
      </c>
      <c r="C25" s="8">
        <v>-1443.7860000000005</v>
      </c>
      <c r="D25" s="8">
        <v>-1172.7570000000005</v>
      </c>
      <c r="E25" s="5"/>
      <c r="F25" s="5"/>
    </row>
    <row r="26" spans="1:6" ht="15">
      <c r="A26" s="10" t="s">
        <v>8</v>
      </c>
      <c r="B26" s="9">
        <v>0.6846266974807571</v>
      </c>
      <c r="C26" s="9">
        <v>0.6766036196644286</v>
      </c>
      <c r="D26" s="9">
        <v>0.7588783732410973</v>
      </c>
      <c r="E26" s="5"/>
      <c r="F26" s="5"/>
    </row>
    <row r="27" spans="1:6" ht="15">
      <c r="A27" s="10"/>
      <c r="B27" s="5"/>
      <c r="C27" s="5"/>
      <c r="D27" s="5"/>
      <c r="E27" s="5"/>
      <c r="F27" s="5"/>
    </row>
    <row r="28" spans="1:6" ht="15">
      <c r="A28" s="7" t="s">
        <v>10</v>
      </c>
      <c r="B28" s="5"/>
      <c r="C28" s="5"/>
      <c r="D28" s="5"/>
      <c r="E28" s="5"/>
      <c r="F28" s="5"/>
    </row>
    <row r="29" spans="1:6" ht="15">
      <c r="A29" s="7" t="s">
        <v>5</v>
      </c>
      <c r="B29" s="8">
        <v>2236.335</v>
      </c>
      <c r="C29" s="8">
        <v>2120.977</v>
      </c>
      <c r="D29" s="8">
        <v>2107.8349999999996</v>
      </c>
      <c r="E29" s="9">
        <v>-0.05158350604895965</v>
      </c>
      <c r="F29" s="9">
        <v>-0.006196201090346704</v>
      </c>
    </row>
    <row r="30" spans="1:6" ht="15">
      <c r="A30" s="10" t="s">
        <v>6</v>
      </c>
      <c r="B30" s="8">
        <v>3334.892</v>
      </c>
      <c r="C30" s="8">
        <v>2673.056</v>
      </c>
      <c r="D30" s="8">
        <v>2677.973</v>
      </c>
      <c r="E30" s="9">
        <v>-0.19845800103871425</v>
      </c>
      <c r="F30" s="9">
        <v>0.0018394676355452022</v>
      </c>
    </row>
    <row r="31" spans="1:6" ht="15">
      <c r="A31" s="10"/>
      <c r="B31" s="5"/>
      <c r="C31" s="5"/>
      <c r="D31" s="5"/>
      <c r="E31" s="5"/>
      <c r="F31" s="5"/>
    </row>
    <row r="32" spans="1:6" ht="15">
      <c r="A32" s="10" t="s">
        <v>7</v>
      </c>
      <c r="B32" s="8">
        <v>-1098.5569999999998</v>
      </c>
      <c r="C32" s="8">
        <v>-552.0790000000002</v>
      </c>
      <c r="D32" s="8">
        <v>-570.1380000000004</v>
      </c>
      <c r="E32" s="5"/>
      <c r="F32" s="5"/>
    </row>
    <row r="33" spans="1:6" ht="15">
      <c r="A33" s="10" t="s">
        <v>8</v>
      </c>
      <c r="B33" s="9">
        <v>0.6705869335498721</v>
      </c>
      <c r="C33" s="9">
        <v>0.7934652323034009</v>
      </c>
      <c r="D33" s="9">
        <v>0.7871009155058694</v>
      </c>
      <c r="E33" s="5"/>
      <c r="F33" s="5"/>
    </row>
    <row r="34" spans="1:6" ht="15">
      <c r="A34" s="10"/>
      <c r="B34" s="5"/>
      <c r="C34" s="5"/>
      <c r="D34" s="5"/>
      <c r="E34" s="5"/>
      <c r="F34" s="5"/>
    </row>
    <row r="35" spans="1:6" ht="15">
      <c r="A35" s="7" t="s">
        <v>11</v>
      </c>
      <c r="B35" s="5"/>
      <c r="C35" s="5"/>
      <c r="D35" s="5"/>
      <c r="E35" s="5"/>
      <c r="F35" s="5"/>
    </row>
    <row r="36" spans="1:6" ht="15">
      <c r="A36" s="7" t="s">
        <v>5</v>
      </c>
      <c r="B36" s="8">
        <v>4000.958</v>
      </c>
      <c r="C36" s="8">
        <v>3309.082</v>
      </c>
      <c r="D36" s="8">
        <v>3457.503</v>
      </c>
      <c r="E36" s="9">
        <v>-0.1729275838436695</v>
      </c>
      <c r="F36" s="9">
        <v>0.04485262075705597</v>
      </c>
    </row>
    <row r="37" spans="1:6" ht="15">
      <c r="A37" s="10" t="s">
        <v>6</v>
      </c>
      <c r="B37" s="8">
        <v>3634.154</v>
      </c>
      <c r="C37" s="8">
        <v>3237.885</v>
      </c>
      <c r="D37" s="8">
        <v>3504.756</v>
      </c>
      <c r="E37" s="9">
        <v>-0.10904023329776333</v>
      </c>
      <c r="F37" s="9">
        <v>0.08242139544795433</v>
      </c>
    </row>
    <row r="38" spans="1:6" ht="15">
      <c r="A38" s="10"/>
      <c r="B38" s="5"/>
      <c r="C38" s="5"/>
      <c r="D38" s="5"/>
      <c r="E38" s="5"/>
      <c r="F38" s="5"/>
    </row>
    <row r="39" spans="1:6" ht="15">
      <c r="A39" s="10" t="s">
        <v>7</v>
      </c>
      <c r="B39" s="8">
        <v>366.8040000000001</v>
      </c>
      <c r="C39" s="8">
        <v>71.19699999999966</v>
      </c>
      <c r="D39" s="8">
        <v>-47.2529999999997</v>
      </c>
      <c r="E39" s="5"/>
      <c r="F39" s="5"/>
    </row>
    <row r="40" spans="1:6" ht="15">
      <c r="A40" s="10" t="s">
        <v>8</v>
      </c>
      <c r="B40" s="9">
        <v>1.100932431592057</v>
      </c>
      <c r="C40" s="9">
        <v>1.0219887364745812</v>
      </c>
      <c r="D40" s="9">
        <v>0.9865174636979008</v>
      </c>
      <c r="E40" s="5"/>
      <c r="F40" s="5"/>
    </row>
    <row r="41" spans="1:6" ht="15">
      <c r="A41" s="10"/>
      <c r="B41" s="5"/>
      <c r="C41" s="5"/>
      <c r="D41" s="5"/>
      <c r="E41" s="5"/>
      <c r="F41" s="5"/>
    </row>
    <row r="42" spans="1:6" ht="15">
      <c r="A42" s="7" t="s">
        <v>12</v>
      </c>
      <c r="B42" s="5"/>
      <c r="C42" s="5"/>
      <c r="D42" s="5"/>
      <c r="E42" s="5"/>
      <c r="F42" s="5"/>
    </row>
    <row r="43" spans="1:6" ht="15">
      <c r="A43" s="7" t="s">
        <v>5</v>
      </c>
      <c r="B43" s="8">
        <v>753.571</v>
      </c>
      <c r="C43" s="8">
        <v>583.219</v>
      </c>
      <c r="D43" s="8">
        <v>493.764</v>
      </c>
      <c r="E43" s="9">
        <v>-0.22605965463108316</v>
      </c>
      <c r="F43" s="9">
        <v>-0.153381491343732</v>
      </c>
    </row>
    <row r="44" spans="1:6" ht="15">
      <c r="A44" s="10" t="s">
        <v>6</v>
      </c>
      <c r="B44" s="8">
        <v>2165.084</v>
      </c>
      <c r="C44" s="8">
        <v>2340.882</v>
      </c>
      <c r="D44" s="8">
        <v>1521.241</v>
      </c>
      <c r="E44" s="9">
        <v>0.08119684963724283</v>
      </c>
      <c r="F44" s="9">
        <v>-0.35014195504087775</v>
      </c>
    </row>
    <row r="45" spans="1:6" ht="15">
      <c r="A45" s="10"/>
      <c r="B45" s="5"/>
      <c r="C45" s="5"/>
      <c r="D45" s="5"/>
      <c r="E45" s="5"/>
      <c r="F45" s="5"/>
    </row>
    <row r="46" spans="1:6" ht="15">
      <c r="A46" s="10" t="s">
        <v>7</v>
      </c>
      <c r="B46" s="8">
        <v>-1411.513</v>
      </c>
      <c r="C46" s="8">
        <v>-1757.663</v>
      </c>
      <c r="D46" s="8">
        <v>-1027.4769999999999</v>
      </c>
      <c r="E46" s="5"/>
      <c r="F46" s="5"/>
    </row>
    <row r="47" spans="1:6" ht="15">
      <c r="A47" s="10" t="s">
        <v>8</v>
      </c>
      <c r="B47" s="9">
        <v>0.34805624169778177</v>
      </c>
      <c r="C47" s="9">
        <v>0.249144980396278</v>
      </c>
      <c r="D47" s="9">
        <v>0.3245797345719712</v>
      </c>
      <c r="E47" s="5"/>
      <c r="F47" s="5"/>
    </row>
    <row r="48" spans="1:6" ht="15.75" thickBot="1">
      <c r="A48" s="10"/>
      <c r="B48" s="5"/>
      <c r="C48" s="5"/>
      <c r="D48" s="5"/>
      <c r="E48" s="5"/>
      <c r="F48" s="5"/>
    </row>
    <row r="49" spans="1:6" ht="15">
      <c r="A49" s="141" t="s">
        <v>13</v>
      </c>
      <c r="B49" s="11">
        <v>11846.383</v>
      </c>
      <c r="C49" s="11">
        <v>10514.935999999998</v>
      </c>
      <c r="D49" s="11">
        <v>11161.887999999999</v>
      </c>
      <c r="E49" s="142">
        <v>-0.11239270248142424</v>
      </c>
      <c r="F49" s="142">
        <v>0.06152695556111813</v>
      </c>
    </row>
    <row r="50" spans="1:6" ht="15">
      <c r="A50" s="143" t="s">
        <v>14</v>
      </c>
      <c r="B50" s="12">
        <v>15825.543000000001</v>
      </c>
      <c r="C50" s="12">
        <v>14020.59</v>
      </c>
      <c r="D50" s="12">
        <v>14231.223</v>
      </c>
      <c r="E50" s="144">
        <v>-0.11405314812894579</v>
      </c>
      <c r="F50" s="144">
        <v>0.015023119569147932</v>
      </c>
    </row>
    <row r="51" spans="1:6" ht="15">
      <c r="A51" s="7"/>
      <c r="B51" s="5"/>
      <c r="C51" s="5"/>
      <c r="D51" s="5"/>
      <c r="E51" s="145"/>
      <c r="F51" s="145"/>
    </row>
    <row r="52" spans="1:6" ht="15">
      <c r="A52" s="7" t="s">
        <v>15</v>
      </c>
      <c r="B52" s="12">
        <v>-3979.1600000000017</v>
      </c>
      <c r="C52" s="12">
        <v>-3505.6540000000023</v>
      </c>
      <c r="D52" s="12">
        <v>-3069.335000000001</v>
      </c>
      <c r="E52" s="144">
        <v>-0.11899647161712502</v>
      </c>
      <c r="F52" s="144">
        <v>-0.12446151274484049</v>
      </c>
    </row>
    <row r="53" spans="1:6" ht="15.75" thickBot="1">
      <c r="A53" s="13" t="s">
        <v>16</v>
      </c>
      <c r="B53" s="14">
        <v>0.7485609182572756</v>
      </c>
      <c r="C53" s="14">
        <v>0.7499638745587738</v>
      </c>
      <c r="D53" s="14">
        <v>0.7843238771537765</v>
      </c>
      <c r="E53" s="14"/>
      <c r="F53" s="14"/>
    </row>
  </sheetData>
  <sheetProtection/>
  <mergeCells count="1">
    <mergeCell ref="E11:F11"/>
  </mergeCells>
  <printOptions/>
  <pageMargins left="0.5" right="0.56" top="0.5" bottom="0.5" header="0.31496062992125984" footer="0.31496062992125984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K68"/>
  <sheetViews>
    <sheetView zoomScalePageLayoutView="0" workbookViewId="0" topLeftCell="A47">
      <selection activeCell="A10" sqref="A10:K10"/>
    </sheetView>
  </sheetViews>
  <sheetFormatPr defaultColWidth="9.140625" defaultRowHeight="15"/>
  <cols>
    <col min="1" max="1" width="28.00390625" style="0" customWidth="1"/>
    <col min="2" max="11" width="11.57421875" style="0" customWidth="1"/>
  </cols>
  <sheetData>
    <row r="5" spans="1:10" ht="15">
      <c r="A5" s="15"/>
      <c r="B5" s="15"/>
      <c r="C5" s="15" t="s">
        <v>17</v>
      </c>
      <c r="D5" s="15"/>
      <c r="G5" s="15"/>
      <c r="H5" s="15"/>
      <c r="I5" s="15"/>
      <c r="J5" s="15"/>
    </row>
    <row r="6" spans="1:10" ht="15">
      <c r="A6" s="15"/>
      <c r="B6" s="15"/>
      <c r="C6" s="15"/>
      <c r="D6" s="15"/>
      <c r="G6" s="15"/>
      <c r="H6" s="15"/>
      <c r="I6" s="15"/>
      <c r="J6" s="15"/>
    </row>
    <row r="7" spans="1:10" ht="15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1:11" ht="15.75">
      <c r="A8" s="172" t="s">
        <v>18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</row>
    <row r="9" spans="2:10" ht="15">
      <c r="B9" s="16"/>
      <c r="C9" s="16"/>
      <c r="D9" s="16"/>
      <c r="G9" s="16"/>
      <c r="H9" s="16"/>
      <c r="I9" s="16"/>
      <c r="J9" s="16"/>
    </row>
    <row r="10" spans="1:11" ht="16.5" thickBot="1">
      <c r="A10" s="173" t="s">
        <v>64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</row>
    <row r="11" spans="1:11" ht="15.75" thickBot="1">
      <c r="A11" s="17" t="s">
        <v>19</v>
      </c>
      <c r="B11" s="105"/>
      <c r="C11" s="76"/>
      <c r="D11" s="106" t="s">
        <v>62</v>
      </c>
      <c r="E11" s="107"/>
      <c r="F11" s="108"/>
      <c r="G11" s="109"/>
      <c r="H11" s="106" t="s">
        <v>20</v>
      </c>
      <c r="I11" s="106"/>
      <c r="J11" s="76"/>
      <c r="K11" s="108"/>
    </row>
    <row r="12" spans="1:11" ht="15.75" thickBot="1">
      <c r="A12" s="77"/>
      <c r="B12" s="174" t="s">
        <v>21</v>
      </c>
      <c r="C12" s="175"/>
      <c r="D12" s="175"/>
      <c r="E12" s="175" t="s">
        <v>22</v>
      </c>
      <c r="F12" s="176"/>
      <c r="G12" s="174" t="s">
        <v>21</v>
      </c>
      <c r="H12" s="175"/>
      <c r="I12" s="175"/>
      <c r="J12" s="175" t="s">
        <v>22</v>
      </c>
      <c r="K12" s="176"/>
    </row>
    <row r="13" spans="1:11" ht="15.75" thickBot="1">
      <c r="A13" s="78"/>
      <c r="B13" s="146" t="s">
        <v>65</v>
      </c>
      <c r="C13" s="146" t="s">
        <v>66</v>
      </c>
      <c r="D13" s="146" t="s">
        <v>67</v>
      </c>
      <c r="E13" s="140" t="s">
        <v>3</v>
      </c>
      <c r="F13" s="140" t="s">
        <v>60</v>
      </c>
      <c r="G13" s="146" t="s">
        <v>65</v>
      </c>
      <c r="H13" s="146" t="s">
        <v>66</v>
      </c>
      <c r="I13" s="146" t="s">
        <v>67</v>
      </c>
      <c r="J13" s="140" t="s">
        <v>3</v>
      </c>
      <c r="K13" s="140" t="s">
        <v>60</v>
      </c>
    </row>
    <row r="14" spans="1:11" ht="15">
      <c r="A14" s="77"/>
      <c r="B14" s="18"/>
      <c r="C14" s="18"/>
      <c r="D14" s="18"/>
      <c r="E14" s="110"/>
      <c r="F14" s="98"/>
      <c r="G14" s="18"/>
      <c r="H14" s="18"/>
      <c r="I14" s="18"/>
      <c r="J14" s="94"/>
      <c r="K14" s="111"/>
    </row>
    <row r="15" spans="1:11" ht="15">
      <c r="A15" s="19" t="s">
        <v>23</v>
      </c>
      <c r="B15" s="61">
        <f>SUM(B16:B17)</f>
        <v>1473.3090000000002</v>
      </c>
      <c r="C15" s="61">
        <f>SUM(C16:C17)</f>
        <v>1619.3220000000001</v>
      </c>
      <c r="D15" s="61">
        <f>SUM(D16:D17)</f>
        <v>1562.1419999999998</v>
      </c>
      <c r="E15" s="62">
        <f aca="true" t="shared" si="0" ref="E15:F17">(C15-B15)/B15</f>
        <v>0.09910548296385883</v>
      </c>
      <c r="F15" s="69">
        <f t="shared" si="0"/>
        <v>-0.03531107463493999</v>
      </c>
      <c r="G15" s="61">
        <f>SUM(G16:G17)</f>
        <v>1824.3639999999998</v>
      </c>
      <c r="H15" s="61">
        <f>SUM(H16:H17)</f>
        <v>1598.743</v>
      </c>
      <c r="I15" s="61">
        <f>SUM(I16:I17)</f>
        <v>1932.116</v>
      </c>
      <c r="J15" s="62">
        <f aca="true" t="shared" si="1" ref="J15:K17">(H15-G15)/G15</f>
        <v>-0.12367104371715287</v>
      </c>
      <c r="K15" s="69">
        <f t="shared" si="1"/>
        <v>0.20852194505308236</v>
      </c>
    </row>
    <row r="16" spans="1:11" ht="15">
      <c r="A16" s="79" t="s">
        <v>24</v>
      </c>
      <c r="B16" s="80">
        <f>1167.987</f>
        <v>1167.987</v>
      </c>
      <c r="C16" s="80">
        <f>1306.43</f>
        <v>1306.43</v>
      </c>
      <c r="D16" s="80">
        <f>1239.022</f>
        <v>1239.022</v>
      </c>
      <c r="E16" s="81">
        <f t="shared" si="0"/>
        <v>0.1185312850228641</v>
      </c>
      <c r="F16" s="82">
        <f t="shared" si="0"/>
        <v>-0.05159710049524286</v>
      </c>
      <c r="G16" s="80">
        <f>1479.995+217+5.933</f>
        <v>1702.9279999999999</v>
      </c>
      <c r="H16" s="80">
        <f>1630.248-129.7</f>
        <v>1500.548</v>
      </c>
      <c r="I16" s="80">
        <f>1703.05+114.2</f>
        <v>1817.25</v>
      </c>
      <c r="J16" s="81">
        <f t="shared" si="1"/>
        <v>-0.11884237031747666</v>
      </c>
      <c r="K16" s="82">
        <f t="shared" si="1"/>
        <v>0.21105756030463538</v>
      </c>
    </row>
    <row r="17" spans="1:11" ht="15">
      <c r="A17" s="79" t="s">
        <v>25</v>
      </c>
      <c r="B17" s="80">
        <v>305.322</v>
      </c>
      <c r="C17" s="80">
        <v>312.892</v>
      </c>
      <c r="D17" s="80">
        <v>323.12</v>
      </c>
      <c r="E17" s="81">
        <f t="shared" si="0"/>
        <v>0.024793496701842624</v>
      </c>
      <c r="F17" s="82">
        <f t="shared" si="0"/>
        <v>0.03268859542589778</v>
      </c>
      <c r="G17" s="80">
        <v>121.436</v>
      </c>
      <c r="H17" s="80">
        <v>98.195</v>
      </c>
      <c r="I17" s="80">
        <v>114.866</v>
      </c>
      <c r="J17" s="81">
        <f t="shared" si="1"/>
        <v>-0.19138476234395083</v>
      </c>
      <c r="K17" s="82">
        <f t="shared" si="1"/>
        <v>0.1697744284332197</v>
      </c>
    </row>
    <row r="18" spans="1:11" ht="15">
      <c r="A18" s="79"/>
      <c r="B18" s="80"/>
      <c r="C18" s="80"/>
      <c r="D18" s="80"/>
      <c r="E18" s="81"/>
      <c r="F18" s="82"/>
      <c r="G18" s="80"/>
      <c r="H18" s="80"/>
      <c r="I18" s="80"/>
      <c r="J18" s="81"/>
      <c r="K18" s="82"/>
    </row>
    <row r="19" spans="1:11" ht="15">
      <c r="A19" s="19" t="s">
        <v>26</v>
      </c>
      <c r="B19" s="61">
        <f>SUM(B20:B21)</f>
        <v>753.571</v>
      </c>
      <c r="C19" s="61">
        <f>SUM(C20:C21)</f>
        <v>583.219</v>
      </c>
      <c r="D19" s="61">
        <f>SUM(D20:D21)</f>
        <v>493.764</v>
      </c>
      <c r="E19" s="62">
        <f>(C19-B19)/B19</f>
        <v>-0.22605965463108316</v>
      </c>
      <c r="F19" s="69">
        <f>(D19-C19)/C19</f>
        <v>-0.153381491343732</v>
      </c>
      <c r="G19" s="61">
        <f>SUM(G20:G21)</f>
        <v>2165.084</v>
      </c>
      <c r="H19" s="61">
        <f>SUM(H20:H21)</f>
        <v>2340.882</v>
      </c>
      <c r="I19" s="61">
        <f>SUM(I20:I21)</f>
        <v>1521.241</v>
      </c>
      <c r="J19" s="62">
        <f>(H19-G19)/G19</f>
        <v>0.08119684963724283</v>
      </c>
      <c r="K19" s="69">
        <f>(I19-H19)/H19</f>
        <v>-0.35014195504087775</v>
      </c>
    </row>
    <row r="20" spans="1:11" ht="15">
      <c r="A20" s="79" t="s">
        <v>24</v>
      </c>
      <c r="B20" s="80">
        <f>753.571</f>
        <v>753.571</v>
      </c>
      <c r="C20" s="80">
        <v>583.219</v>
      </c>
      <c r="D20" s="80">
        <v>493.764</v>
      </c>
      <c r="E20" s="81">
        <f>(C20-B20)/B20</f>
        <v>-0.22605965463108316</v>
      </c>
      <c r="F20" s="82">
        <f>(D20-C20)/C20</f>
        <v>-0.153381491343732</v>
      </c>
      <c r="G20" s="80">
        <v>2165.084</v>
      </c>
      <c r="H20" s="80">
        <v>2340.882</v>
      </c>
      <c r="I20" s="80">
        <v>1521.241</v>
      </c>
      <c r="J20" s="81">
        <f>(H20-G20)/G20</f>
        <v>0.08119684963724283</v>
      </c>
      <c r="K20" s="82">
        <f>(I20-H20)/H20</f>
        <v>-0.35014195504087775</v>
      </c>
    </row>
    <row r="21" spans="1:11" ht="15">
      <c r="A21" s="79" t="s">
        <v>25</v>
      </c>
      <c r="B21" s="80">
        <v>0</v>
      </c>
      <c r="C21" s="80">
        <v>0</v>
      </c>
      <c r="D21" s="80">
        <v>0</v>
      </c>
      <c r="E21" s="81"/>
      <c r="F21" s="82"/>
      <c r="G21" s="80">
        <v>0</v>
      </c>
      <c r="H21" s="80">
        <v>0</v>
      </c>
      <c r="I21" s="80">
        <v>0</v>
      </c>
      <c r="J21" s="81"/>
      <c r="K21" s="82"/>
    </row>
    <row r="22" spans="1:11" ht="15">
      <c r="A22" s="79"/>
      <c r="B22" s="80"/>
      <c r="C22" s="80"/>
      <c r="D22" s="80"/>
      <c r="E22" s="81"/>
      <c r="F22" s="82"/>
      <c r="G22" s="80"/>
      <c r="H22" s="80"/>
      <c r="I22" s="80"/>
      <c r="J22" s="81"/>
      <c r="K22" s="82"/>
    </row>
    <row r="23" spans="1:11" ht="15">
      <c r="A23" s="19" t="s">
        <v>27</v>
      </c>
      <c r="B23" s="61">
        <f>SUM(B24:B25)</f>
        <v>410.981</v>
      </c>
      <c r="C23" s="61">
        <f>SUM(C24:C25)</f>
        <v>378.504</v>
      </c>
      <c r="D23" s="61">
        <f>SUM(D24:D25)</f>
        <v>309.427</v>
      </c>
      <c r="E23" s="62">
        <f>(C23-B23)/B23</f>
        <v>-0.07902311785702983</v>
      </c>
      <c r="F23" s="69">
        <f>(D23-C23)/C23</f>
        <v>-0.1825000528396001</v>
      </c>
      <c r="G23" s="61">
        <f>SUM(G24:G25)</f>
        <v>267.355</v>
      </c>
      <c r="H23" s="61">
        <f>SUM(H24:H25)</f>
        <v>205.106</v>
      </c>
      <c r="I23" s="61">
        <f>SUM(I24:I25)</f>
        <v>232.573</v>
      </c>
      <c r="J23" s="62">
        <f>(H23-G23)/G23</f>
        <v>-0.2328327504628678</v>
      </c>
      <c r="K23" s="69">
        <f>(I23-H23)/H23</f>
        <v>0.1339161214201438</v>
      </c>
    </row>
    <row r="24" spans="1:11" ht="15">
      <c r="A24" s="79" t="s">
        <v>24</v>
      </c>
      <c r="B24" s="80">
        <f>392.789+18.192</f>
        <v>410.981</v>
      </c>
      <c r="C24" s="80">
        <f>322.411+56.093</f>
        <v>378.504</v>
      </c>
      <c r="D24" s="80">
        <f>262.398+47.029</f>
        <v>309.427</v>
      </c>
      <c r="E24" s="81">
        <f>(C24-B24)/B24</f>
        <v>-0.07902311785702983</v>
      </c>
      <c r="F24" s="82">
        <f>(D24-C24)/C24</f>
        <v>-0.1825000528396001</v>
      </c>
      <c r="G24" s="80">
        <f>248.026+19.329</f>
        <v>267.355</v>
      </c>
      <c r="H24" s="80">
        <f>178.641+26.465</f>
        <v>205.106</v>
      </c>
      <c r="I24" s="80">
        <f>201.018+31.555</f>
        <v>232.573</v>
      </c>
      <c r="J24" s="81">
        <f>(H24-G24)/G24</f>
        <v>-0.2328327504628678</v>
      </c>
      <c r="K24" s="82">
        <f>(I24-H24)/H24</f>
        <v>0.1339161214201438</v>
      </c>
    </row>
    <row r="25" spans="1:11" ht="15">
      <c r="A25" s="79" t="s">
        <v>25</v>
      </c>
      <c r="B25" s="80">
        <v>0</v>
      </c>
      <c r="C25" s="80">
        <v>0</v>
      </c>
      <c r="D25" s="80">
        <v>0</v>
      </c>
      <c r="E25" s="81"/>
      <c r="F25" s="82"/>
      <c r="G25" s="80">
        <v>0</v>
      </c>
      <c r="H25" s="80">
        <v>0</v>
      </c>
      <c r="I25" s="80">
        <v>0</v>
      </c>
      <c r="J25" s="81"/>
      <c r="K25" s="82"/>
    </row>
    <row r="26" spans="1:11" ht="15">
      <c r="A26" s="79"/>
      <c r="B26" s="80"/>
      <c r="C26" s="80"/>
      <c r="D26" s="80"/>
      <c r="E26" s="81"/>
      <c r="F26" s="82"/>
      <c r="G26" s="80"/>
      <c r="H26" s="80"/>
      <c r="I26" s="80"/>
      <c r="J26" s="81"/>
      <c r="K26" s="82"/>
    </row>
    <row r="27" spans="1:11" ht="15">
      <c r="A27" s="19" t="s">
        <v>28</v>
      </c>
      <c r="B27" s="61">
        <f>SUM(B28:B29)</f>
        <v>2620.892</v>
      </c>
      <c r="C27" s="61">
        <f>SUM(C28:C29)</f>
        <v>2131.8430000000003</v>
      </c>
      <c r="D27" s="61">
        <f>SUM(D28:D29)</f>
        <v>2271.264</v>
      </c>
      <c r="E27" s="62">
        <f aca="true" t="shared" si="2" ref="E27:F29">(C27-B27)/B27</f>
        <v>-0.18659639542567932</v>
      </c>
      <c r="F27" s="69">
        <f t="shared" si="2"/>
        <v>0.06539928127915602</v>
      </c>
      <c r="G27" s="61">
        <f>SUM(G28:G29)</f>
        <v>1820.3490000000002</v>
      </c>
      <c r="H27" s="61">
        <f>SUM(H28:H29)</f>
        <v>1556.917</v>
      </c>
      <c r="I27" s="61">
        <f>SUM(I28:I29)</f>
        <v>1588.288</v>
      </c>
      <c r="J27" s="62">
        <f aca="true" t="shared" si="3" ref="J27:K29">(H27-G27)/G27</f>
        <v>-0.14471510682841598</v>
      </c>
      <c r="K27" s="69">
        <f t="shared" si="3"/>
        <v>0.020149436354025357</v>
      </c>
    </row>
    <row r="28" spans="1:11" ht="15">
      <c r="A28" s="79" t="s">
        <v>24</v>
      </c>
      <c r="B28" s="83">
        <f aca="true" t="shared" si="4" ref="B28:D29">B32+B36</f>
        <v>59.551</v>
      </c>
      <c r="C28" s="83">
        <f t="shared" si="4"/>
        <v>54.896</v>
      </c>
      <c r="D28" s="83">
        <f t="shared" si="4"/>
        <v>64.91799999999999</v>
      </c>
      <c r="E28" s="81">
        <f t="shared" si="2"/>
        <v>-0.07816829272388374</v>
      </c>
      <c r="F28" s="82">
        <f t="shared" si="2"/>
        <v>0.18256339259691037</v>
      </c>
      <c r="G28" s="83">
        <f aca="true" t="shared" si="5" ref="G28:I29">G32+G36</f>
        <v>343.091</v>
      </c>
      <c r="H28" s="83">
        <f t="shared" si="5"/>
        <v>318.474</v>
      </c>
      <c r="I28" s="83">
        <f t="shared" si="5"/>
        <v>351.024</v>
      </c>
      <c r="J28" s="81">
        <f t="shared" si="3"/>
        <v>-0.07175064341530386</v>
      </c>
      <c r="K28" s="82">
        <f t="shared" si="3"/>
        <v>0.10220614555662319</v>
      </c>
    </row>
    <row r="29" spans="1:11" ht="15">
      <c r="A29" s="79" t="s">
        <v>25</v>
      </c>
      <c r="B29" s="83">
        <f t="shared" si="4"/>
        <v>2561.341</v>
      </c>
      <c r="C29" s="83">
        <f t="shared" si="4"/>
        <v>2076.947</v>
      </c>
      <c r="D29" s="83">
        <f t="shared" si="4"/>
        <v>2206.346</v>
      </c>
      <c r="E29" s="81">
        <f t="shared" si="2"/>
        <v>-0.18911734126771867</v>
      </c>
      <c r="F29" s="82">
        <f t="shared" si="2"/>
        <v>0.0623025045896693</v>
      </c>
      <c r="G29" s="83">
        <f t="shared" si="5"/>
        <v>1477.258</v>
      </c>
      <c r="H29" s="83">
        <f t="shared" si="5"/>
        <v>1238.443</v>
      </c>
      <c r="I29" s="83">
        <f t="shared" si="5"/>
        <v>1237.264</v>
      </c>
      <c r="J29" s="81">
        <f t="shared" si="3"/>
        <v>-0.16166099625116265</v>
      </c>
      <c r="K29" s="82">
        <f t="shared" si="3"/>
        <v>-0.0009520018281019694</v>
      </c>
    </row>
    <row r="30" spans="1:11" ht="15">
      <c r="A30" s="79"/>
      <c r="B30" s="80"/>
      <c r="C30" s="80"/>
      <c r="D30" s="80"/>
      <c r="E30" s="81"/>
      <c r="F30" s="82"/>
      <c r="G30" s="80"/>
      <c r="H30" s="80"/>
      <c r="I30" s="80"/>
      <c r="J30" s="81"/>
      <c r="K30" s="82"/>
    </row>
    <row r="31" spans="1:11" ht="15">
      <c r="A31" s="19" t="s">
        <v>29</v>
      </c>
      <c r="B31" s="61">
        <f>SUM(B32:B33)</f>
        <v>2151.127</v>
      </c>
      <c r="C31" s="61">
        <f>SUM(C32:C33)</f>
        <v>1751.433</v>
      </c>
      <c r="D31" s="61">
        <f>SUM(D32:D33)</f>
        <v>1910.0349999999999</v>
      </c>
      <c r="E31" s="62">
        <f aca="true" t="shared" si="6" ref="E31:F33">(C31-B31)/B31</f>
        <v>-0.18580678872051717</v>
      </c>
      <c r="F31" s="69">
        <f t="shared" si="6"/>
        <v>0.09055556221676757</v>
      </c>
      <c r="G31" s="61">
        <f>SUM(G32:G33)</f>
        <v>1520.484</v>
      </c>
      <c r="H31" s="61">
        <f>SUM(H32:H33)</f>
        <v>1296.176</v>
      </c>
      <c r="I31" s="61">
        <f>SUM(I32:I33)</f>
        <v>1354.83</v>
      </c>
      <c r="J31" s="62">
        <f aca="true" t="shared" si="7" ref="J31:K33">(H31-G31)/G31</f>
        <v>-0.14752407785941846</v>
      </c>
      <c r="K31" s="69">
        <f t="shared" si="7"/>
        <v>0.045251570774339285</v>
      </c>
    </row>
    <row r="32" spans="1:11" ht="15">
      <c r="A32" s="79" t="s">
        <v>24</v>
      </c>
      <c r="B32" s="80">
        <v>49.015</v>
      </c>
      <c r="C32" s="80">
        <v>47.173</v>
      </c>
      <c r="D32" s="80">
        <v>54.541</v>
      </c>
      <c r="E32" s="81">
        <f t="shared" si="6"/>
        <v>-0.037580332551259796</v>
      </c>
      <c r="F32" s="82">
        <f t="shared" si="6"/>
        <v>0.15619104148559546</v>
      </c>
      <c r="G32" s="80">
        <v>289.867</v>
      </c>
      <c r="H32" s="80">
        <v>263.77</v>
      </c>
      <c r="I32" s="80">
        <v>292.637</v>
      </c>
      <c r="J32" s="81">
        <f t="shared" si="7"/>
        <v>-0.09003094522660404</v>
      </c>
      <c r="K32" s="82">
        <f t="shared" si="7"/>
        <v>0.10944004246123525</v>
      </c>
    </row>
    <row r="33" spans="1:11" ht="15">
      <c r="A33" s="79" t="s">
        <v>25</v>
      </c>
      <c r="B33" s="80">
        <v>2102.112</v>
      </c>
      <c r="C33" s="80">
        <v>1704.26</v>
      </c>
      <c r="D33" s="80">
        <v>1855.494</v>
      </c>
      <c r="E33" s="81">
        <f t="shared" si="6"/>
        <v>-0.1892629888416983</v>
      </c>
      <c r="F33" s="82">
        <f t="shared" si="6"/>
        <v>0.08873880745895575</v>
      </c>
      <c r="G33" s="80">
        <v>1230.617</v>
      </c>
      <c r="H33" s="80">
        <v>1032.406</v>
      </c>
      <c r="I33" s="80">
        <f>1062.193</f>
        <v>1062.193</v>
      </c>
      <c r="J33" s="81">
        <f t="shared" si="7"/>
        <v>-0.16106635939532774</v>
      </c>
      <c r="K33" s="82">
        <f t="shared" si="7"/>
        <v>0.02885202139468391</v>
      </c>
    </row>
    <row r="34" spans="1:11" ht="15">
      <c r="A34" s="79"/>
      <c r="B34" s="80"/>
      <c r="C34" s="80"/>
      <c r="D34" s="80"/>
      <c r="E34" s="81"/>
      <c r="F34" s="82"/>
      <c r="G34" s="80"/>
      <c r="H34" s="80"/>
      <c r="I34" s="80"/>
      <c r="J34" s="81"/>
      <c r="K34" s="82"/>
    </row>
    <row r="35" spans="1:11" ht="15">
      <c r="A35" s="19" t="s">
        <v>30</v>
      </c>
      <c r="B35" s="61">
        <f>SUM(B36:B37)</f>
        <v>469.765</v>
      </c>
      <c r="C35" s="61">
        <f>SUM(C36:C37)</f>
        <v>380.41</v>
      </c>
      <c r="D35" s="61">
        <f>SUM(D36:D37)</f>
        <v>361.229</v>
      </c>
      <c r="E35" s="62">
        <f aca="true" t="shared" si="8" ref="E35:F37">(C35-B35)/B35</f>
        <v>-0.1902121273402658</v>
      </c>
      <c r="F35" s="69">
        <f t="shared" si="8"/>
        <v>-0.05042191319891706</v>
      </c>
      <c r="G35" s="61">
        <f>SUM(G36:G37)</f>
        <v>299.865</v>
      </c>
      <c r="H35" s="61">
        <f>SUM(H36:H37)</f>
        <v>260.741</v>
      </c>
      <c r="I35" s="61">
        <f>SUM(I36:I37)</f>
        <v>233.458</v>
      </c>
      <c r="J35" s="62">
        <f aca="true" t="shared" si="9" ref="J35:K37">(H35-G35)/G35</f>
        <v>-0.13047204575392268</v>
      </c>
      <c r="K35" s="69">
        <f t="shared" si="9"/>
        <v>-0.1046364016399415</v>
      </c>
    </row>
    <row r="36" spans="1:11" ht="15">
      <c r="A36" s="79" t="s">
        <v>24</v>
      </c>
      <c r="B36" s="80">
        <v>10.536</v>
      </c>
      <c r="C36" s="80">
        <v>7.723</v>
      </c>
      <c r="D36" s="80">
        <v>10.377</v>
      </c>
      <c r="E36" s="81">
        <f t="shared" si="8"/>
        <v>-0.2669893697798026</v>
      </c>
      <c r="F36" s="82">
        <f t="shared" si="8"/>
        <v>0.3436488411239157</v>
      </c>
      <c r="G36" s="80">
        <v>53.224</v>
      </c>
      <c r="H36" s="80">
        <v>54.704</v>
      </c>
      <c r="I36" s="80">
        <v>58.387</v>
      </c>
      <c r="J36" s="81">
        <f t="shared" si="9"/>
        <v>0.027807004358935895</v>
      </c>
      <c r="K36" s="82">
        <f t="shared" si="9"/>
        <v>0.06732597250658087</v>
      </c>
    </row>
    <row r="37" spans="1:11" ht="15">
      <c r="A37" s="79" t="s">
        <v>25</v>
      </c>
      <c r="B37" s="80">
        <v>459.229</v>
      </c>
      <c r="C37" s="80">
        <v>372.687</v>
      </c>
      <c r="D37" s="80">
        <v>350.852</v>
      </c>
      <c r="E37" s="81">
        <f t="shared" si="8"/>
        <v>-0.1884506422721561</v>
      </c>
      <c r="F37" s="82">
        <f t="shared" si="8"/>
        <v>-0.058588037683096096</v>
      </c>
      <c r="G37" s="80">
        <v>246.641</v>
      </c>
      <c r="H37" s="80">
        <v>206.037</v>
      </c>
      <c r="I37" s="80">
        <f>175.071</f>
        <v>175.071</v>
      </c>
      <c r="J37" s="81">
        <f t="shared" si="9"/>
        <v>-0.16462794101548398</v>
      </c>
      <c r="K37" s="82">
        <f t="shared" si="9"/>
        <v>-0.15029339390497826</v>
      </c>
    </row>
    <row r="38" spans="1:11" ht="15">
      <c r="A38" s="79"/>
      <c r="B38" s="80"/>
      <c r="C38" s="80"/>
      <c r="D38" s="80"/>
      <c r="E38" s="81"/>
      <c r="F38" s="82"/>
      <c r="G38" s="80"/>
      <c r="H38" s="80"/>
      <c r="I38" s="80"/>
      <c r="J38" s="81"/>
      <c r="K38" s="82"/>
    </row>
    <row r="39" spans="1:11" ht="15">
      <c r="A39" s="19" t="s">
        <v>31</v>
      </c>
      <c r="B39" s="61">
        <f>B40+B41</f>
        <v>5239.179000000001</v>
      </c>
      <c r="C39" s="61">
        <f>C40+C41</f>
        <v>4641.003000000001</v>
      </c>
      <c r="D39" s="61">
        <f>D40+D41</f>
        <v>5204.695</v>
      </c>
      <c r="E39" s="62">
        <f aca="true" t="shared" si="10" ref="E39:F41">(C39-B39)/B39</f>
        <v>-0.11417361384293231</v>
      </c>
      <c r="F39" s="69">
        <f t="shared" si="10"/>
        <v>0.12145908977003442</v>
      </c>
      <c r="G39" s="61">
        <f>G40+G41</f>
        <v>6769.594999999999</v>
      </c>
      <c r="H39" s="61">
        <f>H40+H41</f>
        <v>5648.2300000000005</v>
      </c>
      <c r="I39" s="61">
        <f>I40+I41</f>
        <v>6309.479</v>
      </c>
      <c r="J39" s="62">
        <f aca="true" t="shared" si="11" ref="J39:K41">(H39-G39)/G39</f>
        <v>-0.16564728022872846</v>
      </c>
      <c r="K39" s="69">
        <f t="shared" si="11"/>
        <v>0.11707189685972415</v>
      </c>
    </row>
    <row r="40" spans="1:11" ht="15">
      <c r="A40" s="79" t="s">
        <v>24</v>
      </c>
      <c r="B40" s="83">
        <f>B44+B48</f>
        <v>343.30100000000004</v>
      </c>
      <c r="C40" s="83">
        <f>C44+C48</f>
        <v>375.44800000000004</v>
      </c>
      <c r="D40" s="83">
        <f>D44+D48</f>
        <v>395.374</v>
      </c>
      <c r="E40" s="81">
        <f t="shared" si="10"/>
        <v>0.09364085743997247</v>
      </c>
      <c r="F40" s="82">
        <f t="shared" si="10"/>
        <v>0.053072595938718506</v>
      </c>
      <c r="G40" s="83">
        <f>G44+G48</f>
        <v>3951.0559999999996</v>
      </c>
      <c r="H40" s="83">
        <f>H44+H48</f>
        <v>3096.5780000000004</v>
      </c>
      <c r="I40" s="83">
        <f>I44+I48</f>
        <v>3589.998</v>
      </c>
      <c r="J40" s="81">
        <f t="shared" si="11"/>
        <v>-0.2162657274409675</v>
      </c>
      <c r="K40" s="82">
        <f t="shared" si="11"/>
        <v>0.15934363674998644</v>
      </c>
    </row>
    <row r="41" spans="1:11" ht="15">
      <c r="A41" s="79" t="s">
        <v>25</v>
      </c>
      <c r="B41" s="83">
        <f>B45+B49</f>
        <v>4895.878000000001</v>
      </c>
      <c r="C41" s="83">
        <f>C45+C49</f>
        <v>4265.555</v>
      </c>
      <c r="D41" s="83">
        <f>D45+D49</f>
        <v>4809.321</v>
      </c>
      <c r="E41" s="81">
        <f t="shared" si="10"/>
        <v>-0.12874565093329537</v>
      </c>
      <c r="F41" s="82">
        <f t="shared" si="10"/>
        <v>0.12747837034102236</v>
      </c>
      <c r="G41" s="83">
        <f>G45+G49</f>
        <v>2818.5389999999998</v>
      </c>
      <c r="H41" s="83">
        <f>H45+H49</f>
        <v>2551.652</v>
      </c>
      <c r="I41" s="83">
        <f>I45+I49</f>
        <v>2719.481</v>
      </c>
      <c r="J41" s="81">
        <f t="shared" si="11"/>
        <v>-0.09468983753639731</v>
      </c>
      <c r="K41" s="82">
        <f t="shared" si="11"/>
        <v>0.06577268373587</v>
      </c>
    </row>
    <row r="42" spans="1:11" ht="15">
      <c r="A42" s="79"/>
      <c r="B42" s="80"/>
      <c r="C42" s="80"/>
      <c r="D42" s="80"/>
      <c r="E42" s="81"/>
      <c r="F42" s="82"/>
      <c r="G42" s="80"/>
      <c r="H42" s="80"/>
      <c r="I42" s="80"/>
      <c r="J42" s="81"/>
      <c r="K42" s="82"/>
    </row>
    <row r="43" spans="1:11" ht="15">
      <c r="A43" s="19" t="s">
        <v>32</v>
      </c>
      <c r="B43" s="61">
        <f>SUM(B44:B45)</f>
        <v>2072.648</v>
      </c>
      <c r="C43" s="61">
        <f>SUM(C44:C45)</f>
        <v>1968.578</v>
      </c>
      <c r="D43" s="61">
        <f>SUM(D44:D45)</f>
        <v>2105.971</v>
      </c>
      <c r="E43" s="62">
        <f aca="true" t="shared" si="12" ref="E43:F45">(C43-B43)/B43</f>
        <v>-0.05021113088184784</v>
      </c>
      <c r="F43" s="69">
        <f t="shared" si="12"/>
        <v>0.06979301810748674</v>
      </c>
      <c r="G43" s="61">
        <f>SUM(G44:G45)</f>
        <v>4194.172</v>
      </c>
      <c r="H43" s="61">
        <f>SUM(H44:H45)</f>
        <v>3466.568</v>
      </c>
      <c r="I43" s="61">
        <f>SUM(I44:I45)</f>
        <v>3991.9210000000003</v>
      </c>
      <c r="J43" s="62">
        <f aca="true" t="shared" si="13" ref="J43:K45">(H43-G43)/G43</f>
        <v>-0.17347977145429405</v>
      </c>
      <c r="K43" s="69">
        <f t="shared" si="13"/>
        <v>0.1515484479173638</v>
      </c>
    </row>
    <row r="44" spans="1:11" ht="15">
      <c r="A44" s="79" t="s">
        <v>24</v>
      </c>
      <c r="B44" s="80">
        <v>284.708</v>
      </c>
      <c r="C44" s="80">
        <v>326.66600000000005</v>
      </c>
      <c r="D44" s="80">
        <v>351.146</v>
      </c>
      <c r="E44" s="81">
        <f t="shared" si="12"/>
        <v>0.14737204434016615</v>
      </c>
      <c r="F44" s="82">
        <f t="shared" si="12"/>
        <v>0.07493892844679262</v>
      </c>
      <c r="G44" s="80">
        <v>3110.7</v>
      </c>
      <c r="H44" s="80">
        <v>2445.936</v>
      </c>
      <c r="I44" s="80">
        <v>2713.974</v>
      </c>
      <c r="J44" s="81">
        <f t="shared" si="13"/>
        <v>-0.21370238210049175</v>
      </c>
      <c r="K44" s="82">
        <f t="shared" si="13"/>
        <v>0.10958504229055871</v>
      </c>
    </row>
    <row r="45" spans="1:11" ht="15">
      <c r="A45" s="79" t="s">
        <v>25</v>
      </c>
      <c r="B45" s="80">
        <v>1787.94</v>
      </c>
      <c r="C45" s="80">
        <v>1641.912</v>
      </c>
      <c r="D45" s="80">
        <v>1754.825</v>
      </c>
      <c r="E45" s="81">
        <f t="shared" si="12"/>
        <v>-0.08167388167388168</v>
      </c>
      <c r="F45" s="82">
        <f t="shared" si="12"/>
        <v>0.06876921540253071</v>
      </c>
      <c r="G45" s="80">
        <v>1083.472</v>
      </c>
      <c r="H45" s="80">
        <v>1020.6320000000001</v>
      </c>
      <c r="I45" s="80">
        <v>1277.9470000000001</v>
      </c>
      <c r="J45" s="81">
        <f t="shared" si="13"/>
        <v>-0.057998730008712654</v>
      </c>
      <c r="K45" s="82">
        <f t="shared" si="13"/>
        <v>0.25211339640536456</v>
      </c>
    </row>
    <row r="46" spans="1:11" ht="15">
      <c r="A46" s="79"/>
      <c r="B46" s="80"/>
      <c r="C46" s="80"/>
      <c r="D46" s="80"/>
      <c r="E46" s="81"/>
      <c r="F46" s="82"/>
      <c r="G46" s="80"/>
      <c r="H46" s="80"/>
      <c r="I46" s="80"/>
      <c r="J46" s="81"/>
      <c r="K46" s="82"/>
    </row>
    <row r="47" spans="1:11" ht="15">
      <c r="A47" s="19" t="s">
        <v>33</v>
      </c>
      <c r="B47" s="61">
        <f>SUM(B48:B49)</f>
        <v>3166.531</v>
      </c>
      <c r="C47" s="61">
        <f>SUM(C48:C49)</f>
        <v>2672.425</v>
      </c>
      <c r="D47" s="61">
        <f>SUM(D48:D49)</f>
        <v>3098.724</v>
      </c>
      <c r="E47" s="62">
        <f aca="true" t="shared" si="14" ref="E47:F49">(C47-B47)/B47</f>
        <v>-0.1560401587731179</v>
      </c>
      <c r="F47" s="69">
        <f t="shared" si="14"/>
        <v>0.15951766653881772</v>
      </c>
      <c r="G47" s="61">
        <f>SUM(G48:G49)</f>
        <v>2575.423</v>
      </c>
      <c r="H47" s="61">
        <f>SUM(H48:H49)</f>
        <v>2181.6620000000003</v>
      </c>
      <c r="I47" s="61">
        <f>SUM(I48:I49)</f>
        <v>2317.558</v>
      </c>
      <c r="J47" s="62">
        <f aca="true" t="shared" si="15" ref="J47:K49">(H47-G47)/G47</f>
        <v>-0.15289177738957815</v>
      </c>
      <c r="K47" s="69">
        <f t="shared" si="15"/>
        <v>0.062290125601490845</v>
      </c>
    </row>
    <row r="48" spans="1:11" ht="15">
      <c r="A48" s="79" t="s">
        <v>24</v>
      </c>
      <c r="B48" s="80">
        <v>58.593</v>
      </c>
      <c r="C48" s="80">
        <v>48.782</v>
      </c>
      <c r="D48" s="80">
        <v>44.228</v>
      </c>
      <c r="E48" s="81">
        <f t="shared" si="14"/>
        <v>-0.167443209939754</v>
      </c>
      <c r="F48" s="82">
        <f t="shared" si="14"/>
        <v>-0.0933541060227132</v>
      </c>
      <c r="G48" s="80">
        <v>840.356</v>
      </c>
      <c r="H48" s="80">
        <v>650.642</v>
      </c>
      <c r="I48" s="80">
        <v>876.024</v>
      </c>
      <c r="J48" s="81">
        <f t="shared" si="15"/>
        <v>-0.22575432316780025</v>
      </c>
      <c r="K48" s="82">
        <f t="shared" si="15"/>
        <v>0.34639940243636275</v>
      </c>
    </row>
    <row r="49" spans="1:11" ht="15">
      <c r="A49" s="79" t="s">
        <v>25</v>
      </c>
      <c r="B49" s="80">
        <v>3107.938</v>
      </c>
      <c r="C49" s="80">
        <v>2623.643</v>
      </c>
      <c r="D49" s="80">
        <v>3054.496</v>
      </c>
      <c r="E49" s="81">
        <f t="shared" si="14"/>
        <v>-0.15582518055379485</v>
      </c>
      <c r="F49" s="82">
        <f t="shared" si="14"/>
        <v>0.1642193697846849</v>
      </c>
      <c r="G49" s="80">
        <v>1735.067</v>
      </c>
      <c r="H49" s="80">
        <v>1531.02</v>
      </c>
      <c r="I49" s="80">
        <v>1441.534</v>
      </c>
      <c r="J49" s="81">
        <f t="shared" si="15"/>
        <v>-0.11760179866253005</v>
      </c>
      <c r="K49" s="82">
        <f t="shared" si="15"/>
        <v>-0.05844861595537607</v>
      </c>
    </row>
    <row r="50" spans="1:11" ht="15">
      <c r="A50" s="79"/>
      <c r="B50" s="80"/>
      <c r="C50" s="80"/>
      <c r="D50" s="80"/>
      <c r="E50" s="81"/>
      <c r="F50" s="82"/>
      <c r="G50" s="80"/>
      <c r="H50" s="80"/>
      <c r="I50" s="80"/>
      <c r="J50" s="81"/>
      <c r="K50" s="82"/>
    </row>
    <row r="51" spans="1:11" ht="15">
      <c r="A51" s="19" t="s">
        <v>34</v>
      </c>
      <c r="B51" s="61">
        <f>SUM(B52:B53)</f>
        <v>1348.455</v>
      </c>
      <c r="C51" s="61">
        <f>SUM(C52:C53)</f>
        <v>1161.048</v>
      </c>
      <c r="D51" s="61">
        <f>SUM(D52:D53)</f>
        <v>1320.601</v>
      </c>
      <c r="E51" s="62">
        <f aca="true" t="shared" si="16" ref="E51:F53">(C51-B51)/B51</f>
        <v>-0.1389790538060224</v>
      </c>
      <c r="F51" s="69">
        <f t="shared" si="16"/>
        <v>0.13742153640504107</v>
      </c>
      <c r="G51" s="61">
        <f>SUM(G52:G53)</f>
        <v>2978.799</v>
      </c>
      <c r="H51" s="61">
        <f>SUM(H52:H53)</f>
        <v>2670.716</v>
      </c>
      <c r="I51" s="61">
        <f>SUM(I52:I53)</f>
        <v>2647.527</v>
      </c>
      <c r="J51" s="62">
        <f aca="true" t="shared" si="17" ref="J51:K53">(H51-G51)/G51</f>
        <v>-0.10342523950088613</v>
      </c>
      <c r="K51" s="69">
        <f t="shared" si="17"/>
        <v>-0.008682690334726661</v>
      </c>
    </row>
    <row r="52" spans="1:11" ht="15">
      <c r="A52" s="79" t="s">
        <v>24</v>
      </c>
      <c r="B52" s="80">
        <f>446.5-0.275</f>
        <v>446.225</v>
      </c>
      <c r="C52" s="80">
        <f>405.421+2.155</f>
        <v>407.57599999999996</v>
      </c>
      <c r="D52" s="80">
        <f>443.503+0.422</f>
        <v>443.925</v>
      </c>
      <c r="E52" s="81">
        <f t="shared" si="16"/>
        <v>-0.08661325564457405</v>
      </c>
      <c r="F52" s="82">
        <f t="shared" si="16"/>
        <v>0.0891833670284807</v>
      </c>
      <c r="G52" s="80">
        <f>2135.295+8.174</f>
        <v>2143.469</v>
      </c>
      <c r="H52" s="80">
        <f>1916.773+10.999</f>
        <v>1927.772</v>
      </c>
      <c r="I52" s="80">
        <f>1859.641+9.625</f>
        <v>1869.266</v>
      </c>
      <c r="J52" s="81">
        <f t="shared" si="17"/>
        <v>-0.10062986681869442</v>
      </c>
      <c r="K52" s="82">
        <f t="shared" si="17"/>
        <v>-0.030349024677192044</v>
      </c>
    </row>
    <row r="53" spans="1:11" ht="15">
      <c r="A53" s="79" t="s">
        <v>25</v>
      </c>
      <c r="B53" s="80">
        <f>901.374+0.856</f>
        <v>902.23</v>
      </c>
      <c r="C53" s="80">
        <f>753.372+0.1</f>
        <v>753.472</v>
      </c>
      <c r="D53" s="80">
        <f>875.917+0.759</f>
        <v>876.676</v>
      </c>
      <c r="E53" s="81">
        <f t="shared" si="16"/>
        <v>-0.16487813528701112</v>
      </c>
      <c r="F53" s="82">
        <f t="shared" si="16"/>
        <v>0.16351503440074755</v>
      </c>
      <c r="G53" s="80">
        <v>835.33</v>
      </c>
      <c r="H53" s="80">
        <v>742.944</v>
      </c>
      <c r="I53" s="80">
        <f>778.261</f>
        <v>778.261</v>
      </c>
      <c r="J53" s="81">
        <f t="shared" si="17"/>
        <v>-0.11059820669675467</v>
      </c>
      <c r="K53" s="82">
        <f t="shared" si="17"/>
        <v>0.04753655726407375</v>
      </c>
    </row>
    <row r="54" spans="1:11" ht="15">
      <c r="A54" s="19"/>
      <c r="B54" s="61"/>
      <c r="C54" s="61"/>
      <c r="D54" s="61"/>
      <c r="E54" s="62"/>
      <c r="F54" s="69"/>
      <c r="G54" s="61"/>
      <c r="H54" s="61"/>
      <c r="I54" s="61"/>
      <c r="J54" s="95"/>
      <c r="K54" s="70"/>
    </row>
    <row r="55" spans="1:11" ht="15">
      <c r="A55" s="19" t="s">
        <v>35</v>
      </c>
      <c r="B55" s="61">
        <f aca="true" t="shared" si="18" ref="B55:D57">B51+B39+B27+B23+B19+B15</f>
        <v>11846.387000000002</v>
      </c>
      <c r="C55" s="61">
        <f t="shared" si="18"/>
        <v>10514.939000000002</v>
      </c>
      <c r="D55" s="61">
        <f t="shared" si="18"/>
        <v>11161.893</v>
      </c>
      <c r="E55" s="62">
        <f aca="true" t="shared" si="19" ref="E55:F57">(C55-B55)/B55</f>
        <v>-0.11239274894531134</v>
      </c>
      <c r="F55" s="69">
        <f t="shared" si="19"/>
        <v>0.06152712821253626</v>
      </c>
      <c r="G55" s="61">
        <f aca="true" t="shared" si="20" ref="G55:I57">G51+G39+G27+G23+G19+G15</f>
        <v>15825.546</v>
      </c>
      <c r="H55" s="61">
        <f t="shared" si="20"/>
        <v>14020.594</v>
      </c>
      <c r="I55" s="61">
        <f t="shared" si="20"/>
        <v>14231.224000000002</v>
      </c>
      <c r="J55" s="62">
        <f aca="true" t="shared" si="21" ref="J55:K57">(H55-G55)/G55</f>
        <v>-0.1140530633192688</v>
      </c>
      <c r="K55" s="69">
        <f t="shared" si="21"/>
        <v>0.015022901312170002</v>
      </c>
    </row>
    <row r="56" spans="1:11" ht="15">
      <c r="A56" s="20" t="s">
        <v>24</v>
      </c>
      <c r="B56" s="80">
        <f t="shared" si="18"/>
        <v>3181.616</v>
      </c>
      <c r="C56" s="80">
        <f t="shared" si="18"/>
        <v>3106.0730000000003</v>
      </c>
      <c r="D56" s="80">
        <f t="shared" si="18"/>
        <v>2946.43</v>
      </c>
      <c r="E56" s="81">
        <f t="shared" si="19"/>
        <v>-0.023743594450115812</v>
      </c>
      <c r="F56" s="82">
        <f t="shared" si="19"/>
        <v>-0.051397053449806385</v>
      </c>
      <c r="G56" s="80">
        <f t="shared" si="20"/>
        <v>10572.983</v>
      </c>
      <c r="H56" s="80">
        <f t="shared" si="20"/>
        <v>9389.36</v>
      </c>
      <c r="I56" s="80">
        <f t="shared" si="20"/>
        <v>9381.352</v>
      </c>
      <c r="J56" s="81">
        <f t="shared" si="21"/>
        <v>-0.11194787696149701</v>
      </c>
      <c r="K56" s="82">
        <f t="shared" si="21"/>
        <v>-0.0008528802815101147</v>
      </c>
    </row>
    <row r="57" spans="1:11" ht="15">
      <c r="A57" s="20" t="s">
        <v>25</v>
      </c>
      <c r="B57" s="80">
        <f t="shared" si="18"/>
        <v>8664.771</v>
      </c>
      <c r="C57" s="80">
        <f t="shared" si="18"/>
        <v>7408.866</v>
      </c>
      <c r="D57" s="80">
        <f t="shared" si="18"/>
        <v>8215.463000000002</v>
      </c>
      <c r="E57" s="81">
        <f t="shared" si="19"/>
        <v>-0.14494381905765316</v>
      </c>
      <c r="F57" s="82">
        <f t="shared" si="19"/>
        <v>0.10886915757418228</v>
      </c>
      <c r="G57" s="80">
        <f t="shared" si="20"/>
        <v>5252.562999999999</v>
      </c>
      <c r="H57" s="80">
        <f t="shared" si="20"/>
        <v>4631.2339999999995</v>
      </c>
      <c r="I57" s="80">
        <f t="shared" si="20"/>
        <v>4849.872</v>
      </c>
      <c r="J57" s="81">
        <f t="shared" si="21"/>
        <v>-0.1182906325921269</v>
      </c>
      <c r="K57" s="82">
        <f t="shared" si="21"/>
        <v>0.04720944784910477</v>
      </c>
    </row>
    <row r="58" spans="1:11" ht="15.75" thickBot="1">
      <c r="A58" s="84"/>
      <c r="B58" s="85"/>
      <c r="C58" s="85"/>
      <c r="D58" s="85"/>
      <c r="E58" s="85"/>
      <c r="F58" s="86"/>
      <c r="G58" s="85"/>
      <c r="H58" s="85"/>
      <c r="I58" s="85"/>
      <c r="J58" s="85"/>
      <c r="K58" s="112"/>
    </row>
    <row r="59" spans="1:10" ht="15">
      <c r="A59" s="21"/>
      <c r="B59" s="92"/>
      <c r="C59" s="92"/>
      <c r="D59" s="92"/>
      <c r="E59" s="92"/>
      <c r="F59" s="92"/>
      <c r="G59" s="92"/>
      <c r="H59" s="92"/>
      <c r="I59" s="92"/>
      <c r="J59" s="92"/>
    </row>
    <row r="60" spans="1:10" ht="15.75" thickBot="1">
      <c r="A60" s="96"/>
      <c r="B60" s="85"/>
      <c r="C60" s="85"/>
      <c r="D60" s="85"/>
      <c r="E60" s="92"/>
      <c r="F60" s="92"/>
      <c r="G60" s="164"/>
      <c r="H60" s="92"/>
      <c r="I60" s="92"/>
      <c r="J60" s="165"/>
    </row>
    <row r="61" spans="1:9" ht="15.75" thickBot="1">
      <c r="A61" s="147"/>
      <c r="B61" s="93" t="s">
        <v>65</v>
      </c>
      <c r="C61" s="148" t="s">
        <v>66</v>
      </c>
      <c r="D61" s="149" t="s">
        <v>67</v>
      </c>
      <c r="E61" s="166"/>
      <c r="F61" s="87"/>
      <c r="G61" s="87"/>
      <c r="H61" s="87"/>
      <c r="I61" s="167"/>
    </row>
    <row r="62" spans="1:9" ht="15">
      <c r="A62" s="22" t="s">
        <v>36</v>
      </c>
      <c r="B62" s="63">
        <f>B55-G55</f>
        <v>-3979.158999999998</v>
      </c>
      <c r="C62" s="63">
        <f aca="true" t="shared" si="22" ref="C62:D64">C55-H55</f>
        <v>-3505.654999999997</v>
      </c>
      <c r="D62" s="113">
        <f t="shared" si="22"/>
        <v>-3069.331000000002</v>
      </c>
      <c r="E62" s="168"/>
      <c r="F62" s="63"/>
      <c r="G62" s="63"/>
      <c r="H62" s="63"/>
      <c r="I62" s="169"/>
    </row>
    <row r="63" spans="1:9" ht="15">
      <c r="A63" s="20" t="s">
        <v>24</v>
      </c>
      <c r="B63" s="63">
        <f>B56-G56</f>
        <v>-7391.367</v>
      </c>
      <c r="C63" s="63">
        <f t="shared" si="22"/>
        <v>-6283.287</v>
      </c>
      <c r="D63" s="71">
        <f t="shared" si="22"/>
        <v>-6434.9220000000005</v>
      </c>
      <c r="E63" s="168"/>
      <c r="F63" s="63"/>
      <c r="G63" s="63"/>
      <c r="H63" s="63"/>
      <c r="I63" s="169"/>
    </row>
    <row r="64" spans="1:9" ht="15">
      <c r="A64" s="20" t="s">
        <v>25</v>
      </c>
      <c r="B64" s="63">
        <f>B57-G57</f>
        <v>3412.2080000000014</v>
      </c>
      <c r="C64" s="63">
        <f t="shared" si="22"/>
        <v>2777.6320000000005</v>
      </c>
      <c r="D64" s="71">
        <f t="shared" si="22"/>
        <v>3365.5910000000013</v>
      </c>
      <c r="E64" s="168"/>
      <c r="F64" s="63"/>
      <c r="G64" s="63"/>
      <c r="H64" s="63"/>
      <c r="I64" s="166"/>
    </row>
    <row r="65" spans="1:9" ht="15">
      <c r="A65" s="20"/>
      <c r="B65" s="63"/>
      <c r="C65" s="63"/>
      <c r="D65" s="71"/>
      <c r="E65" s="168"/>
      <c r="F65" s="66"/>
      <c r="G65" s="66"/>
      <c r="H65" s="66"/>
      <c r="I65" s="166"/>
    </row>
    <row r="66" spans="1:9" ht="15">
      <c r="A66" s="19" t="s">
        <v>37</v>
      </c>
      <c r="B66" s="66">
        <f>B55/G55</f>
        <v>0.7485610291107809</v>
      </c>
      <c r="C66" s="66">
        <f aca="true" t="shared" si="23" ref="C66:D68">C55/H55</f>
        <v>0.7499638745690805</v>
      </c>
      <c r="D66" s="72">
        <f>D55/I55</f>
        <v>0.7843241733810106</v>
      </c>
      <c r="E66" s="168"/>
      <c r="F66" s="66"/>
      <c r="G66" s="66"/>
      <c r="H66" s="66"/>
      <c r="I66" s="166"/>
    </row>
    <row r="67" spans="1:9" ht="15">
      <c r="A67" s="20" t="s">
        <v>24</v>
      </c>
      <c r="B67" s="66">
        <f>B56/G56</f>
        <v>0.3009194283202763</v>
      </c>
      <c r="C67" s="66">
        <f t="shared" si="23"/>
        <v>0.33080774408479385</v>
      </c>
      <c r="D67" s="72">
        <f t="shared" si="23"/>
        <v>0.3140730675066877</v>
      </c>
      <c r="E67" s="168"/>
      <c r="F67" s="66"/>
      <c r="G67" s="66"/>
      <c r="H67" s="66"/>
      <c r="I67" s="166"/>
    </row>
    <row r="68" spans="1:9" ht="15.75" thickBot="1">
      <c r="A68" s="23" t="s">
        <v>25</v>
      </c>
      <c r="B68" s="67">
        <f>B57/G57</f>
        <v>1.6496272391211684</v>
      </c>
      <c r="C68" s="67">
        <f t="shared" si="23"/>
        <v>1.599760668538882</v>
      </c>
      <c r="D68" s="68">
        <f t="shared" si="23"/>
        <v>1.6939546033379853</v>
      </c>
      <c r="E68" s="168"/>
      <c r="F68" s="166"/>
      <c r="G68" s="170"/>
      <c r="H68" s="170"/>
      <c r="I68" s="166"/>
    </row>
  </sheetData>
  <sheetProtection/>
  <mergeCells count="6">
    <mergeCell ref="A8:K8"/>
    <mergeCell ref="A10:K10"/>
    <mergeCell ref="B12:D12"/>
    <mergeCell ref="E12:F12"/>
    <mergeCell ref="G12:I12"/>
    <mergeCell ref="J12:K12"/>
  </mergeCells>
  <printOptions/>
  <pageMargins left="0.5" right="0" top="0" bottom="0" header="0" footer="0"/>
  <pageSetup fitToHeight="1" fitToWidth="1" horizontalDpi="300" verticalDpi="300" orientation="portrait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zoomScalePageLayoutView="0" workbookViewId="0" topLeftCell="A36">
      <selection activeCell="M47" sqref="M47"/>
    </sheetView>
  </sheetViews>
  <sheetFormatPr defaultColWidth="9.140625" defaultRowHeight="15"/>
  <cols>
    <col min="1" max="1" width="29.00390625" style="0" customWidth="1"/>
    <col min="2" max="4" width="11.140625" style="0" customWidth="1"/>
    <col min="5" max="5" width="10.140625" style="0" customWidth="1"/>
    <col min="6" max="6" width="9.57421875" style="0" customWidth="1"/>
    <col min="7" max="11" width="11.7109375" style="0" customWidth="1"/>
  </cols>
  <sheetData>
    <row r="1" ht="15">
      <c r="A1" s="24"/>
    </row>
    <row r="2" ht="15">
      <c r="A2" s="24"/>
    </row>
    <row r="3" ht="15">
      <c r="A3" s="24"/>
    </row>
    <row r="4" ht="15">
      <c r="A4" s="24"/>
    </row>
    <row r="5" ht="15">
      <c r="A5" s="24"/>
    </row>
    <row r="6" ht="15">
      <c r="A6" s="24"/>
    </row>
    <row r="7" ht="15">
      <c r="A7" s="24"/>
    </row>
    <row r="8" spans="1:10" ht="18.75">
      <c r="A8" s="178" t="s">
        <v>58</v>
      </c>
      <c r="B8" s="178"/>
      <c r="C8" s="178"/>
      <c r="D8" s="178"/>
      <c r="E8" s="178"/>
      <c r="F8" s="178"/>
      <c r="G8" s="178"/>
      <c r="H8" s="178"/>
      <c r="I8" s="178"/>
      <c r="J8" s="178"/>
    </row>
    <row r="9" spans="1:10" ht="15">
      <c r="A9" s="97"/>
      <c r="B9" s="25"/>
      <c r="C9" s="25"/>
      <c r="D9" s="25"/>
      <c r="G9" s="25"/>
      <c r="H9" s="25"/>
      <c r="I9" s="25"/>
      <c r="J9" s="25"/>
    </row>
    <row r="10" spans="1:11" ht="15.75">
      <c r="A10" s="177" t="s">
        <v>68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</row>
    <row r="11" spans="1:11" ht="15.75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K11" s="139"/>
    </row>
    <row r="12" spans="1:11" ht="15.75" thickBot="1">
      <c r="A12" s="96"/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ht="15.75" thickBot="1">
      <c r="A13" s="26" t="s">
        <v>19</v>
      </c>
      <c r="B13" s="150" t="s">
        <v>38</v>
      </c>
      <c r="C13" s="150"/>
      <c r="D13" s="150"/>
      <c r="E13" s="151"/>
      <c r="F13" s="152"/>
      <c r="G13" s="150" t="s">
        <v>20</v>
      </c>
      <c r="H13" s="150"/>
      <c r="I13" s="150"/>
      <c r="J13" s="151"/>
      <c r="K13" s="153"/>
    </row>
    <row r="14" spans="1:11" ht="15">
      <c r="A14" s="115"/>
      <c r="B14" s="116"/>
      <c r="C14" s="117" t="s">
        <v>21</v>
      </c>
      <c r="D14" s="118"/>
      <c r="E14" s="117" t="s">
        <v>39</v>
      </c>
      <c r="F14" s="119"/>
      <c r="G14" s="120"/>
      <c r="H14" s="117" t="s">
        <v>21</v>
      </c>
      <c r="I14" s="118"/>
      <c r="J14" s="117" t="s">
        <v>39</v>
      </c>
      <c r="K14" s="119"/>
    </row>
    <row r="15" spans="1:11" ht="15.75" thickBot="1">
      <c r="A15" s="121"/>
      <c r="B15" s="154" t="s">
        <v>65</v>
      </c>
      <c r="C15" s="154" t="s">
        <v>66</v>
      </c>
      <c r="D15" s="154" t="s">
        <v>67</v>
      </c>
      <c r="E15" s="155" t="s">
        <v>59</v>
      </c>
      <c r="F15" s="155" t="s">
        <v>61</v>
      </c>
      <c r="G15" s="154" t="s">
        <v>65</v>
      </c>
      <c r="H15" s="154" t="s">
        <v>66</v>
      </c>
      <c r="I15" s="154" t="s">
        <v>67</v>
      </c>
      <c r="J15" s="155" t="s">
        <v>59</v>
      </c>
      <c r="K15" s="155" t="s">
        <v>61</v>
      </c>
    </row>
    <row r="16" spans="1:11" ht="15.75" thickBot="1">
      <c r="A16" s="122"/>
      <c r="B16" s="123"/>
      <c r="C16" s="123"/>
      <c r="D16" s="123"/>
      <c r="E16" s="124"/>
      <c r="F16" s="125"/>
      <c r="G16" s="123"/>
      <c r="H16" s="123"/>
      <c r="I16" s="123"/>
      <c r="J16" s="124"/>
      <c r="K16" s="125"/>
    </row>
    <row r="17" spans="1:11" ht="18.75" customHeight="1">
      <c r="A17" s="19" t="s">
        <v>40</v>
      </c>
      <c r="B17" s="87">
        <v>918.547</v>
      </c>
      <c r="C17" s="87">
        <v>1088.087</v>
      </c>
      <c r="D17" s="87">
        <v>1000.294</v>
      </c>
      <c r="E17" s="88">
        <v>0.1845741154235983</v>
      </c>
      <c r="F17" s="89">
        <v>-0.080685643703123</v>
      </c>
      <c r="G17" s="87">
        <v>1071.814</v>
      </c>
      <c r="H17" s="87">
        <v>907.4240000000001</v>
      </c>
      <c r="I17" s="87">
        <v>1127.118</v>
      </c>
      <c r="J17" s="88">
        <v>-0.1533754923895377</v>
      </c>
      <c r="K17" s="89">
        <v>0.24210732799661439</v>
      </c>
    </row>
    <row r="18" spans="1:11" ht="18.75" customHeight="1">
      <c r="A18" s="20" t="s">
        <v>24</v>
      </c>
      <c r="B18" s="63">
        <v>874.171</v>
      </c>
      <c r="C18" s="63">
        <v>1036.485</v>
      </c>
      <c r="D18" s="63">
        <v>940.419</v>
      </c>
      <c r="E18" s="88">
        <v>0.18567763057799885</v>
      </c>
      <c r="F18" s="89">
        <v>-0.09268440932574994</v>
      </c>
      <c r="G18" s="63">
        <v>1012.999</v>
      </c>
      <c r="H18" s="63">
        <v>860.017</v>
      </c>
      <c r="I18" s="63">
        <v>1074.918</v>
      </c>
      <c r="J18" s="90">
        <v>-0.15101890525064682</v>
      </c>
      <c r="K18" s="156">
        <v>0.2498799442336603</v>
      </c>
    </row>
    <row r="19" spans="1:13" ht="18.75" customHeight="1">
      <c r="A19" s="20" t="s">
        <v>25</v>
      </c>
      <c r="B19" s="63">
        <v>44.376</v>
      </c>
      <c r="C19" s="63">
        <v>51.602</v>
      </c>
      <c r="D19" s="63">
        <v>59.875</v>
      </c>
      <c r="E19" s="88">
        <v>0.1628357670813052</v>
      </c>
      <c r="F19" s="89">
        <v>0.16032324328514405</v>
      </c>
      <c r="G19" s="63">
        <v>58.815</v>
      </c>
      <c r="H19" s="63">
        <v>47.407</v>
      </c>
      <c r="I19" s="63">
        <v>52.2</v>
      </c>
      <c r="J19" s="90">
        <v>-0.19396412479809574</v>
      </c>
      <c r="K19" s="156">
        <v>0.10110321260573348</v>
      </c>
      <c r="M19" s="99"/>
    </row>
    <row r="20" spans="1:11" ht="18.75" customHeight="1">
      <c r="A20" s="27"/>
      <c r="B20" s="91"/>
      <c r="C20" s="91"/>
      <c r="D20" s="91"/>
      <c r="E20" s="157"/>
      <c r="F20" s="158"/>
      <c r="G20" s="91"/>
      <c r="H20" s="91"/>
      <c r="I20" s="91"/>
      <c r="J20" s="159"/>
      <c r="K20" s="160"/>
    </row>
    <row r="21" spans="1:11" ht="18.75" customHeight="1">
      <c r="A21" s="19" t="s">
        <v>41</v>
      </c>
      <c r="B21" s="87">
        <v>753.571</v>
      </c>
      <c r="C21" s="87">
        <v>583.219</v>
      </c>
      <c r="D21" s="87">
        <v>493.764</v>
      </c>
      <c r="E21" s="88">
        <v>-0.22605965463108316</v>
      </c>
      <c r="F21" s="89">
        <v>-0.153381491343732</v>
      </c>
      <c r="G21" s="87">
        <v>2165.084</v>
      </c>
      <c r="H21" s="87">
        <v>2340.882</v>
      </c>
      <c r="I21" s="87">
        <v>1521.241</v>
      </c>
      <c r="J21" s="88">
        <v>0.08119684963724283</v>
      </c>
      <c r="K21" s="89">
        <v>-0.35014195504087775</v>
      </c>
    </row>
    <row r="22" spans="1:11" ht="18.75" customHeight="1">
      <c r="A22" s="20" t="s">
        <v>24</v>
      </c>
      <c r="B22" s="63">
        <v>753.571</v>
      </c>
      <c r="C22" s="63">
        <v>583.219</v>
      </c>
      <c r="D22" s="63">
        <v>493.764</v>
      </c>
      <c r="E22" s="90">
        <v>-0.22605965463108316</v>
      </c>
      <c r="F22" s="156">
        <v>-0.153381491343732</v>
      </c>
      <c r="G22" s="63">
        <v>2165.084</v>
      </c>
      <c r="H22" s="63">
        <v>2340.882</v>
      </c>
      <c r="I22" s="63">
        <v>1521.241</v>
      </c>
      <c r="J22" s="90">
        <v>0.08119684963724283</v>
      </c>
      <c r="K22" s="156">
        <v>-0.35014195504087775</v>
      </c>
    </row>
    <row r="23" spans="1:11" ht="18.75" customHeight="1">
      <c r="A23" s="20" t="s">
        <v>25</v>
      </c>
      <c r="B23" s="63">
        <v>0</v>
      </c>
      <c r="C23" s="63">
        <v>0</v>
      </c>
      <c r="D23" s="63">
        <v>0</v>
      </c>
      <c r="E23" s="90" t="s">
        <v>42</v>
      </c>
      <c r="F23" s="156" t="s">
        <v>42</v>
      </c>
      <c r="G23" s="63">
        <v>0</v>
      </c>
      <c r="H23" s="63">
        <v>0</v>
      </c>
      <c r="I23" s="63">
        <v>0</v>
      </c>
      <c r="J23" s="90" t="s">
        <v>42</v>
      </c>
      <c r="K23" s="156" t="s">
        <v>42</v>
      </c>
    </row>
    <row r="24" spans="1:11" ht="18.75" customHeight="1">
      <c r="A24" s="27"/>
      <c r="B24" s="91"/>
      <c r="C24" s="91"/>
      <c r="D24" s="91"/>
      <c r="E24" s="157"/>
      <c r="F24" s="158"/>
      <c r="G24" s="91"/>
      <c r="H24" s="91"/>
      <c r="I24" s="91"/>
      <c r="J24" s="159"/>
      <c r="K24" s="160"/>
    </row>
    <row r="25" spans="1:11" ht="18.75" customHeight="1">
      <c r="A25" s="19" t="s">
        <v>43</v>
      </c>
      <c r="B25" s="87">
        <v>410.981</v>
      </c>
      <c r="C25" s="87">
        <v>378.504</v>
      </c>
      <c r="D25" s="87">
        <v>309.427</v>
      </c>
      <c r="E25" s="88">
        <v>-0.07902311785702983</v>
      </c>
      <c r="F25" s="89">
        <v>-0.1825000528396001</v>
      </c>
      <c r="G25" s="87">
        <v>267.355</v>
      </c>
      <c r="H25" s="87">
        <v>205.106</v>
      </c>
      <c r="I25" s="87">
        <v>232.573</v>
      </c>
      <c r="J25" s="88">
        <v>-0.2328327504628678</v>
      </c>
      <c r="K25" s="89">
        <v>0.1339161214201438</v>
      </c>
    </row>
    <row r="26" spans="1:11" ht="18.75" customHeight="1">
      <c r="A26" s="20" t="s">
        <v>24</v>
      </c>
      <c r="B26" s="63">
        <v>410.981</v>
      </c>
      <c r="C26" s="63">
        <v>378.504</v>
      </c>
      <c r="D26" s="63">
        <v>309.427</v>
      </c>
      <c r="E26" s="90">
        <v>-0.07902311785702983</v>
      </c>
      <c r="F26" s="156">
        <v>-0.1825000528396001</v>
      </c>
      <c r="G26" s="63">
        <v>267.355</v>
      </c>
      <c r="H26" s="63">
        <v>205.106</v>
      </c>
      <c r="I26" s="63">
        <v>232.573</v>
      </c>
      <c r="J26" s="90">
        <v>-0.2328327504628678</v>
      </c>
      <c r="K26" s="156">
        <v>0.1339161214201438</v>
      </c>
    </row>
    <row r="27" spans="1:11" ht="18.75" customHeight="1">
      <c r="A27" s="20" t="s">
        <v>25</v>
      </c>
      <c r="B27" s="63">
        <v>0</v>
      </c>
      <c r="C27" s="63">
        <v>0</v>
      </c>
      <c r="D27" s="63">
        <v>0</v>
      </c>
      <c r="E27" s="90" t="s">
        <v>42</v>
      </c>
      <c r="F27" s="156" t="s">
        <v>42</v>
      </c>
      <c r="G27" s="63">
        <v>0</v>
      </c>
      <c r="H27" s="63">
        <v>0</v>
      </c>
      <c r="I27" s="63">
        <v>0</v>
      </c>
      <c r="J27" s="90" t="s">
        <v>42</v>
      </c>
      <c r="K27" s="156" t="s">
        <v>42</v>
      </c>
    </row>
    <row r="28" spans="1:11" ht="18.75" customHeight="1">
      <c r="A28" s="27"/>
      <c r="B28" s="91"/>
      <c r="C28" s="91"/>
      <c r="D28" s="91"/>
      <c r="E28" s="157"/>
      <c r="F28" s="158"/>
      <c r="G28" s="91"/>
      <c r="H28" s="91"/>
      <c r="I28" s="91"/>
      <c r="J28" s="159"/>
      <c r="K28" s="160"/>
    </row>
    <row r="29" spans="1:11" ht="18.75" customHeight="1">
      <c r="A29" s="19" t="s">
        <v>44</v>
      </c>
      <c r="B29" s="87">
        <v>3244.385</v>
      </c>
      <c r="C29" s="87">
        <v>2758.119</v>
      </c>
      <c r="D29" s="87">
        <v>3531.4400000000005</v>
      </c>
      <c r="E29" s="88">
        <v>-0.14987925292466833</v>
      </c>
      <c r="F29" s="89">
        <v>0.2803798530810311</v>
      </c>
      <c r="G29" s="87">
        <v>6112.632</v>
      </c>
      <c r="H29" s="87">
        <v>5294.209</v>
      </c>
      <c r="I29" s="87">
        <v>5657.687</v>
      </c>
      <c r="J29" s="88">
        <v>-0.13389044195691804</v>
      </c>
      <c r="K29" s="89">
        <v>0.06865577086208725</v>
      </c>
    </row>
    <row r="30" spans="1:11" ht="18.75" customHeight="1">
      <c r="A30" s="20" t="s">
        <v>24</v>
      </c>
      <c r="B30" s="63">
        <v>435.84700000000004</v>
      </c>
      <c r="C30" s="63">
        <v>421.39799999999997</v>
      </c>
      <c r="D30" s="63">
        <v>532.1370000000001</v>
      </c>
      <c r="E30" s="90">
        <v>-0.0331515417107381</v>
      </c>
      <c r="F30" s="156">
        <v>0.26278957185368723</v>
      </c>
      <c r="G30" s="63">
        <v>2561.088</v>
      </c>
      <c r="H30" s="63">
        <v>2189.776</v>
      </c>
      <c r="I30" s="63">
        <v>2229.877</v>
      </c>
      <c r="J30" s="90">
        <v>-0.14498213259364784</v>
      </c>
      <c r="K30" s="156">
        <v>0.0183128319974281</v>
      </c>
    </row>
    <row r="31" spans="1:11" ht="18.75" customHeight="1">
      <c r="A31" s="20" t="s">
        <v>25</v>
      </c>
      <c r="B31" s="63">
        <v>2808.538</v>
      </c>
      <c r="C31" s="63">
        <v>2336.721</v>
      </c>
      <c r="D31" s="63">
        <v>2999.3030000000003</v>
      </c>
      <c r="E31" s="90">
        <v>-0.1679938103027269</v>
      </c>
      <c r="F31" s="156">
        <v>0.283552037235083</v>
      </c>
      <c r="G31" s="63">
        <v>3551.544</v>
      </c>
      <c r="H31" s="63">
        <v>3104.433</v>
      </c>
      <c r="I31" s="63">
        <v>3427.81</v>
      </c>
      <c r="J31" s="90">
        <v>-0.1258920064062278</v>
      </c>
      <c r="K31" s="156">
        <v>0.10416620361914719</v>
      </c>
    </row>
    <row r="32" spans="1:11" ht="18.75" customHeight="1">
      <c r="A32" s="27"/>
      <c r="B32" s="91"/>
      <c r="C32" s="91"/>
      <c r="D32" s="91"/>
      <c r="E32" s="157"/>
      <c r="F32" s="158"/>
      <c r="G32" s="91"/>
      <c r="H32" s="91"/>
      <c r="I32" s="91"/>
      <c r="J32" s="159"/>
      <c r="K32" s="160"/>
    </row>
    <row r="33" spans="1:11" ht="18.75" customHeight="1">
      <c r="A33" s="19" t="s">
        <v>45</v>
      </c>
      <c r="B33" s="87">
        <v>2496.828</v>
      </c>
      <c r="C33" s="87">
        <v>2344.591</v>
      </c>
      <c r="D33" s="87">
        <v>2339.9939999999997</v>
      </c>
      <c r="E33" s="88">
        <v>-0.06097216147848393</v>
      </c>
      <c r="F33" s="89">
        <v>-0.0019606831212779573</v>
      </c>
      <c r="G33" s="87">
        <v>4002.389</v>
      </c>
      <c r="H33" s="87">
        <v>3272.734</v>
      </c>
      <c r="I33" s="87">
        <v>3543.505</v>
      </c>
      <c r="J33" s="88">
        <v>-0.18230486841733778</v>
      </c>
      <c r="K33" s="89">
        <v>0.08273541326609501</v>
      </c>
    </row>
    <row r="34" spans="1:11" ht="18.75" customHeight="1">
      <c r="A34" s="20" t="s">
        <v>24</v>
      </c>
      <c r="B34" s="63">
        <v>186.442</v>
      </c>
      <c r="C34" s="63">
        <v>206.513</v>
      </c>
      <c r="D34" s="63">
        <v>147.785</v>
      </c>
      <c r="E34" s="90">
        <v>0.10765278209845419</v>
      </c>
      <c r="F34" s="156">
        <v>-0.28437919162474035</v>
      </c>
      <c r="G34" s="63">
        <v>2825.304</v>
      </c>
      <c r="H34" s="63">
        <v>2194.564</v>
      </c>
      <c r="I34" s="63">
        <v>2630.949</v>
      </c>
      <c r="J34" s="90">
        <v>-0.2232467727366684</v>
      </c>
      <c r="K34" s="156">
        <v>0.19884815389298297</v>
      </c>
    </row>
    <row r="35" spans="1:11" ht="18.75" customHeight="1">
      <c r="A35" s="20" t="s">
        <v>25</v>
      </c>
      <c r="B35" s="63">
        <v>2310.386</v>
      </c>
      <c r="C35" s="63">
        <v>2138.078</v>
      </c>
      <c r="D35" s="63">
        <v>2192.209</v>
      </c>
      <c r="E35" s="90">
        <v>-0.07457974554901216</v>
      </c>
      <c r="F35" s="156">
        <v>0.025317598328966417</v>
      </c>
      <c r="G35" s="63">
        <v>1177.085</v>
      </c>
      <c r="H35" s="63">
        <v>1078.17</v>
      </c>
      <c r="I35" s="63">
        <v>912.556</v>
      </c>
      <c r="J35" s="90">
        <v>-0.08403386331488377</v>
      </c>
      <c r="K35" s="156">
        <v>-0.1536065741024143</v>
      </c>
    </row>
    <row r="36" spans="1:11" ht="18.75" customHeight="1">
      <c r="A36" s="27"/>
      <c r="B36" s="91"/>
      <c r="C36" s="91"/>
      <c r="D36" s="91"/>
      <c r="E36" s="157"/>
      <c r="F36" s="158"/>
      <c r="G36" s="91"/>
      <c r="H36" s="91"/>
      <c r="I36" s="91"/>
      <c r="J36" s="159"/>
      <c r="K36" s="160"/>
    </row>
    <row r="37" spans="1:11" ht="18.75" customHeight="1">
      <c r="A37" s="19" t="s">
        <v>46</v>
      </c>
      <c r="B37" s="87">
        <v>4022.075</v>
      </c>
      <c r="C37" s="87">
        <v>3362.4190000000003</v>
      </c>
      <c r="D37" s="87">
        <v>3486.974</v>
      </c>
      <c r="E37" s="88">
        <v>-0.16400887601548939</v>
      </c>
      <c r="F37" s="89">
        <v>0.0370432715256486</v>
      </c>
      <c r="G37" s="87">
        <v>2206.272</v>
      </c>
      <c r="H37" s="87">
        <v>2000.239</v>
      </c>
      <c r="I37" s="87">
        <v>2149.1</v>
      </c>
      <c r="J37" s="88">
        <v>-0.0933851311171061</v>
      </c>
      <c r="K37" s="89">
        <v>0.07442160661800909</v>
      </c>
    </row>
    <row r="38" spans="1:11" ht="18.75" customHeight="1">
      <c r="A38" s="20" t="s">
        <v>24</v>
      </c>
      <c r="B38" s="63">
        <v>520.606</v>
      </c>
      <c r="C38" s="63">
        <v>479.954</v>
      </c>
      <c r="D38" s="63">
        <v>522.898</v>
      </c>
      <c r="E38" s="90">
        <v>-0.07808592294364641</v>
      </c>
      <c r="F38" s="156">
        <v>0.08947524137729869</v>
      </c>
      <c r="G38" s="63">
        <v>1741.153</v>
      </c>
      <c r="H38" s="63">
        <v>1599.015</v>
      </c>
      <c r="I38" s="63">
        <v>1691.793</v>
      </c>
      <c r="J38" s="90">
        <v>-0.08163441122061066</v>
      </c>
      <c r="K38" s="156">
        <v>0.058021969775142686</v>
      </c>
    </row>
    <row r="39" spans="1:11" ht="18.75" customHeight="1">
      <c r="A39" s="20" t="s">
        <v>25</v>
      </c>
      <c r="B39" s="63">
        <v>3501.469</v>
      </c>
      <c r="C39" s="63">
        <v>2882.465</v>
      </c>
      <c r="D39" s="63">
        <v>2964.076</v>
      </c>
      <c r="E39" s="90">
        <v>-0.17678408690752365</v>
      </c>
      <c r="F39" s="156">
        <v>0.028312919671184166</v>
      </c>
      <c r="G39" s="63">
        <v>465.119</v>
      </c>
      <c r="H39" s="63">
        <v>401.224</v>
      </c>
      <c r="I39" s="63">
        <v>457.307</v>
      </c>
      <c r="J39" s="90">
        <v>-0.13737344636533882</v>
      </c>
      <c r="K39" s="156">
        <v>0.1397797738918909</v>
      </c>
    </row>
    <row r="40" spans="1:11" ht="18.75" customHeight="1">
      <c r="A40" s="27"/>
      <c r="B40" s="91"/>
      <c r="C40" s="91"/>
      <c r="D40" s="91"/>
      <c r="E40" s="157"/>
      <c r="F40" s="158"/>
      <c r="G40" s="91"/>
      <c r="H40" s="91"/>
      <c r="I40" s="91"/>
      <c r="J40" s="159"/>
      <c r="K40" s="160"/>
    </row>
    <row r="41" spans="1:11" ht="18.75" customHeight="1">
      <c r="A41" s="19" t="s">
        <v>35</v>
      </c>
      <c r="B41" s="87">
        <v>11846.387</v>
      </c>
      <c r="C41" s="87">
        <v>10514.939000000002</v>
      </c>
      <c r="D41" s="87">
        <v>11161.892999999998</v>
      </c>
      <c r="E41" s="88">
        <v>-0.1123927489453112</v>
      </c>
      <c r="F41" s="89">
        <v>0.061527128212536086</v>
      </c>
      <c r="G41" s="87">
        <v>15825.546</v>
      </c>
      <c r="H41" s="87">
        <v>14020.594000000001</v>
      </c>
      <c r="I41" s="87">
        <v>14231.224</v>
      </c>
      <c r="J41" s="88">
        <v>-0.11405306331926869</v>
      </c>
      <c r="K41" s="89">
        <v>0.01502290131216974</v>
      </c>
    </row>
    <row r="42" spans="1:11" ht="18.75" customHeight="1">
      <c r="A42" s="20" t="s">
        <v>24</v>
      </c>
      <c r="B42" s="63">
        <v>3181.6180000000004</v>
      </c>
      <c r="C42" s="63">
        <v>3106.0730000000003</v>
      </c>
      <c r="D42" s="63">
        <v>2946.4300000000003</v>
      </c>
      <c r="E42" s="88">
        <v>-0.02374420813560901</v>
      </c>
      <c r="F42" s="89">
        <v>-0.05139705344980624</v>
      </c>
      <c r="G42" s="63">
        <v>10572.983</v>
      </c>
      <c r="H42" s="63">
        <v>9389.359999999999</v>
      </c>
      <c r="I42" s="63">
        <v>9381.351</v>
      </c>
      <c r="J42" s="90">
        <v>-0.11194787696149719</v>
      </c>
      <c r="K42" s="156">
        <v>-0.0008529867850415999</v>
      </c>
    </row>
    <row r="43" spans="1:11" ht="18.75" customHeight="1" thickBot="1">
      <c r="A43" s="23" t="s">
        <v>25</v>
      </c>
      <c r="B43" s="126">
        <v>8664.769</v>
      </c>
      <c r="C43" s="126">
        <v>7408.865999999999</v>
      </c>
      <c r="D43" s="126">
        <v>8215.463</v>
      </c>
      <c r="E43" s="127">
        <v>-0.144943621693781</v>
      </c>
      <c r="F43" s="128">
        <v>0.10886915757418217</v>
      </c>
      <c r="G43" s="126">
        <v>5252.562999999999</v>
      </c>
      <c r="H43" s="126">
        <v>4631.234</v>
      </c>
      <c r="I43" s="126">
        <v>4849.873</v>
      </c>
      <c r="J43" s="161">
        <v>-0.11829063259212672</v>
      </c>
      <c r="K43" s="162">
        <v>0.047209663774276836</v>
      </c>
    </row>
    <row r="44" spans="1:11" ht="21.75" customHeight="1">
      <c r="A44" s="28"/>
      <c r="B44" s="63"/>
      <c r="C44" s="63"/>
      <c r="D44" s="63"/>
      <c r="E44" s="88"/>
      <c r="F44" s="88"/>
      <c r="G44" s="63"/>
      <c r="H44" s="63"/>
      <c r="I44" s="63"/>
      <c r="J44" s="90"/>
      <c r="K44" s="90"/>
    </row>
    <row r="45" spans="1:11" ht="15">
      <c r="A45" s="28"/>
      <c r="B45" s="63"/>
      <c r="C45" s="63"/>
      <c r="D45" s="63"/>
      <c r="E45" s="88"/>
      <c r="F45" s="88"/>
      <c r="G45" s="63"/>
      <c r="H45" s="63"/>
      <c r="I45" s="63"/>
      <c r="K45" s="90"/>
    </row>
    <row r="46" spans="1:6" ht="15.75" thickBot="1">
      <c r="A46" s="29"/>
      <c r="B46" s="129"/>
      <c r="C46" s="129"/>
      <c r="D46" s="129"/>
      <c r="E46" s="130"/>
      <c r="F46" s="131"/>
    </row>
    <row r="47" spans="1:6" ht="19.5" customHeight="1" thickBot="1">
      <c r="A47" s="21"/>
      <c r="B47" s="133"/>
      <c r="C47" s="163" t="s">
        <v>69</v>
      </c>
      <c r="D47" s="163" t="s">
        <v>70</v>
      </c>
      <c r="E47" s="163" t="s">
        <v>71</v>
      </c>
      <c r="F47" s="134"/>
    </row>
    <row r="48" spans="1:5" ht="11.25" customHeight="1">
      <c r="A48" s="22" t="s">
        <v>36</v>
      </c>
      <c r="B48" s="135"/>
      <c r="C48" s="64">
        <v>-3979.1589999999997</v>
      </c>
      <c r="D48" s="64">
        <v>-3505.654999999999</v>
      </c>
      <c r="E48" s="65">
        <v>-3069.331000000002</v>
      </c>
    </row>
    <row r="49" spans="1:11" ht="19.5" customHeight="1">
      <c r="A49" s="20" t="s">
        <v>24</v>
      </c>
      <c r="C49" s="63">
        <v>-7391.365</v>
      </c>
      <c r="D49" s="63">
        <v>-6283.286999999998</v>
      </c>
      <c r="E49" s="71">
        <v>-6434.921</v>
      </c>
      <c r="G49" s="114"/>
      <c r="H49" s="132"/>
      <c r="I49" s="132"/>
      <c r="J49" s="136"/>
      <c r="K49" s="137"/>
    </row>
    <row r="50" spans="1:11" ht="13.5" customHeight="1">
      <c r="A50" s="20" t="s">
        <v>25</v>
      </c>
      <c r="C50" s="63">
        <v>3412.206000000001</v>
      </c>
      <c r="D50" s="63">
        <v>2777.6319999999987</v>
      </c>
      <c r="E50" s="71">
        <v>3365.59</v>
      </c>
      <c r="H50" s="30"/>
      <c r="I50" s="30"/>
      <c r="J50" s="30"/>
      <c r="K50" s="31"/>
    </row>
    <row r="51" spans="1:11" ht="19.5" customHeight="1">
      <c r="A51" s="20"/>
      <c r="C51" s="63"/>
      <c r="D51" s="63"/>
      <c r="E51" s="71"/>
      <c r="H51" s="30"/>
      <c r="I51" s="30"/>
      <c r="J51" s="30"/>
      <c r="K51" s="31"/>
    </row>
    <row r="52" spans="1:11" ht="10.5" customHeight="1">
      <c r="A52" s="19" t="s">
        <v>37</v>
      </c>
      <c r="C52" s="66">
        <v>0.7485610291107808</v>
      </c>
      <c r="D52" s="66">
        <v>0.7499638745690804</v>
      </c>
      <c r="E52" s="72">
        <v>0.7843241733810106</v>
      </c>
      <c r="H52" s="132"/>
      <c r="I52" s="132"/>
      <c r="J52" s="136"/>
      <c r="K52" s="137"/>
    </row>
    <row r="53" spans="1:11" ht="19.5" customHeight="1">
      <c r="A53" s="20" t="s">
        <v>24</v>
      </c>
      <c r="C53" s="66">
        <v>0.30091961748165114</v>
      </c>
      <c r="D53" s="66">
        <v>0.3308077440847939</v>
      </c>
      <c r="E53" s="72">
        <v>0.3140731009851353</v>
      </c>
      <c r="H53" s="132"/>
      <c r="I53" s="132"/>
      <c r="J53" s="136"/>
      <c r="K53" s="137"/>
    </row>
    <row r="54" spans="1:11" ht="15.75" thickBot="1">
      <c r="A54" s="23" t="s">
        <v>25</v>
      </c>
      <c r="B54" s="104"/>
      <c r="C54" s="67">
        <v>1.649626858354674</v>
      </c>
      <c r="D54" s="67">
        <v>1.5997606685388814</v>
      </c>
      <c r="E54" s="68">
        <v>1.6939542540598487</v>
      </c>
      <c r="H54" s="30"/>
      <c r="I54" s="30"/>
      <c r="J54" s="30"/>
      <c r="K54" s="31"/>
    </row>
    <row r="56" ht="15">
      <c r="H56" t="s">
        <v>17</v>
      </c>
    </row>
  </sheetData>
  <sheetProtection/>
  <mergeCells count="2">
    <mergeCell ref="A10:K10"/>
    <mergeCell ref="A8:J8"/>
  </mergeCells>
  <printOptions/>
  <pageMargins left="0.5118110236220472" right="0" top="0" bottom="0.1968503937007874" header="0" footer="0.1968503937007874"/>
  <pageSetup fitToHeight="1" fitToWidth="1" horizontalDpi="300" verticalDpi="300" orientation="portrait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zoomScalePageLayoutView="0" workbookViewId="0" topLeftCell="A10">
      <selection activeCell="I17" sqref="I17"/>
    </sheetView>
  </sheetViews>
  <sheetFormatPr defaultColWidth="11.421875" defaultRowHeight="15"/>
  <cols>
    <col min="1" max="1" width="27.57421875" style="0" customWidth="1"/>
    <col min="2" max="6" width="12.28125" style="0" customWidth="1"/>
  </cols>
  <sheetData>
    <row r="1" spans="1:6" ht="15">
      <c r="A1" s="32"/>
      <c r="B1" s="32"/>
      <c r="C1" s="32"/>
      <c r="D1" s="32"/>
      <c r="E1" s="32"/>
      <c r="F1" s="32"/>
    </row>
    <row r="2" spans="1:6" ht="15">
      <c r="A2" s="32"/>
      <c r="B2" s="32"/>
      <c r="C2" s="32"/>
      <c r="D2" s="32"/>
      <c r="E2" s="32"/>
      <c r="F2" s="32"/>
    </row>
    <row r="3" spans="1:6" ht="15">
      <c r="A3" s="32"/>
      <c r="B3" s="32"/>
      <c r="C3" s="32"/>
      <c r="D3" s="32"/>
      <c r="E3" s="32"/>
      <c r="F3" s="32"/>
    </row>
    <row r="4" spans="1:6" ht="15">
      <c r="A4" s="32"/>
      <c r="B4" s="32"/>
      <c r="C4" s="32"/>
      <c r="D4" s="32"/>
      <c r="E4" s="32"/>
      <c r="F4" s="32"/>
    </row>
    <row r="5" spans="1:6" ht="15">
      <c r="A5" s="32"/>
      <c r="B5" s="32"/>
      <c r="C5" s="32"/>
      <c r="D5" s="32"/>
      <c r="E5" s="32"/>
      <c r="F5" s="32"/>
    </row>
    <row r="6" spans="1:6" ht="15.75">
      <c r="A6" s="32"/>
      <c r="B6" s="32"/>
      <c r="C6" s="32"/>
      <c r="D6" s="32"/>
      <c r="E6" s="33"/>
      <c r="F6" s="32"/>
    </row>
    <row r="7" spans="1:6" ht="15.75">
      <c r="A7" s="32"/>
      <c r="B7" s="32"/>
      <c r="C7" s="32"/>
      <c r="D7" s="32"/>
      <c r="E7" s="33"/>
      <c r="F7" s="32"/>
    </row>
    <row r="8" spans="1:6" ht="15.75">
      <c r="A8" s="32"/>
      <c r="B8" s="32"/>
      <c r="C8" s="32"/>
      <c r="D8" s="32"/>
      <c r="E8" s="33"/>
      <c r="F8" s="32"/>
    </row>
    <row r="9" spans="1:6" ht="15.75">
      <c r="A9" s="32"/>
      <c r="B9" s="32"/>
      <c r="C9" s="32"/>
      <c r="D9" s="32"/>
      <c r="E9" s="33"/>
      <c r="F9" s="32"/>
    </row>
    <row r="10" spans="1:6" ht="15.75">
      <c r="A10" s="34" t="s">
        <v>47</v>
      </c>
      <c r="B10" s="34"/>
      <c r="C10" s="34"/>
      <c r="D10" s="35"/>
      <c r="E10" s="35"/>
      <c r="F10" s="35"/>
    </row>
    <row r="11" spans="1:6" ht="18.75">
      <c r="A11" s="36" t="s">
        <v>48</v>
      </c>
      <c r="B11" s="37"/>
      <c r="C11" s="38"/>
      <c r="D11" s="39"/>
      <c r="E11" s="40"/>
      <c r="F11" s="39"/>
    </row>
    <row r="12" spans="1:6" ht="16.5" thickBot="1">
      <c r="A12" s="36"/>
      <c r="B12" s="36"/>
      <c r="C12" s="36"/>
      <c r="D12" s="39"/>
      <c r="E12" s="33"/>
      <c r="F12" s="39"/>
    </row>
    <row r="13" spans="1:6" ht="16.5" thickBot="1">
      <c r="A13" s="179" t="s">
        <v>72</v>
      </c>
      <c r="B13" s="180"/>
      <c r="C13" s="180"/>
      <c r="D13" s="180"/>
      <c r="E13" s="180"/>
      <c r="F13" s="181"/>
    </row>
    <row r="14" spans="1:6" ht="15.75">
      <c r="A14" s="41"/>
      <c r="B14" s="41"/>
      <c r="C14" s="41"/>
      <c r="D14" s="42"/>
      <c r="E14" s="33"/>
      <c r="F14" s="42"/>
    </row>
    <row r="15" spans="1:6" ht="15">
      <c r="A15" s="41"/>
      <c r="B15" s="41"/>
      <c r="C15" s="41"/>
      <c r="D15" s="42"/>
      <c r="E15" s="42"/>
      <c r="F15" s="42"/>
    </row>
    <row r="16" spans="1:6" ht="15">
      <c r="A16" s="73" t="s">
        <v>49</v>
      </c>
      <c r="B16" s="74"/>
      <c r="C16" s="74"/>
      <c r="D16" s="39"/>
      <c r="E16" s="39"/>
      <c r="F16" s="39"/>
    </row>
    <row r="17" spans="1:6" ht="15">
      <c r="A17" s="43"/>
      <c r="B17" s="43"/>
      <c r="C17" s="43"/>
      <c r="D17" s="43"/>
      <c r="E17" s="43"/>
      <c r="F17" s="43"/>
    </row>
    <row r="18" spans="1:6" ht="15">
      <c r="A18" s="44" t="s">
        <v>50</v>
      </c>
      <c r="B18" s="43"/>
      <c r="C18" s="43"/>
      <c r="D18" s="43"/>
      <c r="E18" s="43"/>
      <c r="F18" s="43"/>
    </row>
    <row r="19" spans="1:6" ht="15.75" thickBot="1">
      <c r="A19" s="45"/>
      <c r="B19" s="43"/>
      <c r="C19" s="43"/>
      <c r="D19" s="43"/>
      <c r="E19" s="43"/>
      <c r="F19" s="43"/>
    </row>
    <row r="20" spans="1:6" ht="16.5" thickBot="1" thickTop="1">
      <c r="A20" s="46"/>
      <c r="B20" s="47" t="s">
        <v>51</v>
      </c>
      <c r="C20" s="47"/>
      <c r="D20" s="48"/>
      <c r="E20" s="47" t="s">
        <v>52</v>
      </c>
      <c r="F20" s="47"/>
    </row>
    <row r="21" spans="1:6" ht="15.75" thickTop="1">
      <c r="A21" s="43"/>
      <c r="B21" s="49" t="s">
        <v>73</v>
      </c>
      <c r="C21" s="49" t="s">
        <v>74</v>
      </c>
      <c r="D21" s="49" t="s">
        <v>75</v>
      </c>
      <c r="E21" s="50" t="s">
        <v>3</v>
      </c>
      <c r="F21" s="50" t="s">
        <v>60</v>
      </c>
    </row>
    <row r="22" spans="1:6" ht="15">
      <c r="A22" s="45" t="s">
        <v>38</v>
      </c>
      <c r="B22" s="51">
        <v>11846.387</v>
      </c>
      <c r="C22" s="51">
        <v>10514.939</v>
      </c>
      <c r="D22" s="51">
        <v>11161.893000000002</v>
      </c>
      <c r="E22" s="52">
        <v>-0.11239274894531136</v>
      </c>
      <c r="F22" s="52">
        <v>0.061527128212536614</v>
      </c>
    </row>
    <row r="23" spans="1:6" ht="15">
      <c r="A23" s="45" t="s">
        <v>20</v>
      </c>
      <c r="B23" s="51">
        <v>15825.545999999998</v>
      </c>
      <c r="C23" s="51">
        <v>14020.594000000001</v>
      </c>
      <c r="D23" s="51">
        <v>14231.224000000002</v>
      </c>
      <c r="E23" s="52">
        <v>-0.11405306331926858</v>
      </c>
      <c r="F23" s="52">
        <v>0.01502290131216987</v>
      </c>
    </row>
    <row r="24" spans="1:6" ht="15">
      <c r="A24" s="45"/>
      <c r="B24" s="43"/>
      <c r="C24" s="43"/>
      <c r="D24" s="43"/>
      <c r="E24" s="43"/>
      <c r="F24" s="43"/>
    </row>
    <row r="25" spans="1:6" ht="15">
      <c r="A25" s="45" t="s">
        <v>53</v>
      </c>
      <c r="B25" s="53">
        <v>-3979.158999999998</v>
      </c>
      <c r="C25" s="53">
        <v>-3505.6550000000007</v>
      </c>
      <c r="D25" s="53">
        <v>-3069.331</v>
      </c>
      <c r="E25" s="54"/>
      <c r="F25" s="54"/>
    </row>
    <row r="26" spans="1:6" ht="15">
      <c r="A26" s="45" t="s">
        <v>54</v>
      </c>
      <c r="B26" s="55">
        <v>0.7485610291107808</v>
      </c>
      <c r="C26" s="55">
        <v>0.7499638745690803</v>
      </c>
      <c r="D26" s="55">
        <v>0.7843241733810107</v>
      </c>
      <c r="E26" s="54"/>
      <c r="F26" s="54"/>
    </row>
    <row r="27" spans="1:6" ht="15">
      <c r="A27" s="45"/>
      <c r="B27" s="43"/>
      <c r="C27" s="43"/>
      <c r="D27" s="43"/>
      <c r="E27" s="43"/>
      <c r="F27" s="43"/>
    </row>
    <row r="28" spans="1:6" ht="15">
      <c r="A28" s="56"/>
      <c r="B28" s="57"/>
      <c r="C28" s="57"/>
      <c r="D28" s="57"/>
      <c r="E28" s="57"/>
      <c r="F28" s="57"/>
    </row>
    <row r="29" spans="1:6" ht="15">
      <c r="A29" s="56"/>
      <c r="B29" s="57"/>
      <c r="C29" s="57"/>
      <c r="D29" s="57"/>
      <c r="E29" s="57"/>
      <c r="F29" s="57"/>
    </row>
    <row r="30" spans="1:6" ht="15">
      <c r="A30" s="45"/>
      <c r="B30" s="43"/>
      <c r="C30" s="43"/>
      <c r="D30" s="43"/>
      <c r="E30" s="43"/>
      <c r="F30" s="43"/>
    </row>
    <row r="31" spans="1:6" ht="15">
      <c r="A31" s="73" t="s">
        <v>55</v>
      </c>
      <c r="B31" s="39"/>
      <c r="C31" s="39"/>
      <c r="D31" s="39"/>
      <c r="E31" s="39"/>
      <c r="F31" s="39"/>
    </row>
    <row r="32" spans="1:6" ht="15.75" thickBot="1">
      <c r="A32" s="45"/>
      <c r="B32" s="43"/>
      <c r="C32" s="43"/>
      <c r="D32" s="43"/>
      <c r="E32" s="43"/>
      <c r="F32" s="43"/>
    </row>
    <row r="33" spans="1:6" ht="16.5" thickBot="1" thickTop="1">
      <c r="A33" s="46"/>
      <c r="B33" s="47" t="s">
        <v>51</v>
      </c>
      <c r="C33" s="47"/>
      <c r="D33" s="47"/>
      <c r="E33" s="47" t="s">
        <v>52</v>
      </c>
      <c r="F33" s="47"/>
    </row>
    <row r="34" spans="1:6" ht="15.75" thickTop="1">
      <c r="A34" s="43"/>
      <c r="B34" s="49" t="s">
        <v>73</v>
      </c>
      <c r="C34" s="49" t="s">
        <v>74</v>
      </c>
      <c r="D34" s="49" t="s">
        <v>75</v>
      </c>
      <c r="E34" s="50" t="s">
        <v>3</v>
      </c>
      <c r="F34" s="50" t="s">
        <v>60</v>
      </c>
    </row>
    <row r="35" spans="1:6" ht="15">
      <c r="A35" s="43"/>
      <c r="B35" s="32"/>
      <c r="C35" s="43"/>
      <c r="D35" s="43"/>
      <c r="E35" s="43"/>
      <c r="F35" s="43"/>
    </row>
    <row r="36" spans="1:6" ht="15">
      <c r="A36" s="44" t="s">
        <v>56</v>
      </c>
      <c r="B36" s="32"/>
      <c r="C36" s="58"/>
      <c r="D36" s="43"/>
      <c r="E36" s="43"/>
      <c r="F36" s="43"/>
    </row>
    <row r="37" spans="1:6" ht="15">
      <c r="A37" s="43"/>
      <c r="B37" s="32"/>
      <c r="C37" s="43"/>
      <c r="D37" s="43"/>
      <c r="E37" s="43"/>
      <c r="F37" s="43"/>
    </row>
    <row r="38" spans="1:6" ht="15">
      <c r="A38" s="45" t="s">
        <v>38</v>
      </c>
      <c r="B38" s="51">
        <v>3181.616</v>
      </c>
      <c r="C38" s="51">
        <v>3106.0730000000003</v>
      </c>
      <c r="D38" s="51">
        <v>2946.43</v>
      </c>
      <c r="E38" s="52">
        <v>-0.023743594450115812</v>
      </c>
      <c r="F38" s="52">
        <v>-0.051397053449806385</v>
      </c>
    </row>
    <row r="39" spans="1:6" ht="15">
      <c r="A39" s="45" t="s">
        <v>20</v>
      </c>
      <c r="B39" s="51">
        <v>10572.983</v>
      </c>
      <c r="C39" s="51">
        <v>9389.36</v>
      </c>
      <c r="D39" s="51">
        <v>9381.352</v>
      </c>
      <c r="E39" s="52">
        <v>-0.11194787696149701</v>
      </c>
      <c r="F39" s="52">
        <v>-0.0008528802815101147</v>
      </c>
    </row>
    <row r="40" spans="1:6" ht="15">
      <c r="A40" s="45"/>
      <c r="B40" s="43"/>
      <c r="C40" s="43"/>
      <c r="D40" s="43"/>
      <c r="E40" s="43"/>
      <c r="F40" s="43"/>
    </row>
    <row r="41" spans="1:6" ht="15">
      <c r="A41" s="45" t="s">
        <v>53</v>
      </c>
      <c r="B41" s="53">
        <v>-7391.367</v>
      </c>
      <c r="C41" s="53">
        <v>-6283.287</v>
      </c>
      <c r="D41" s="53">
        <v>-6434.9220000000005</v>
      </c>
      <c r="E41" s="59"/>
      <c r="F41" s="60"/>
    </row>
    <row r="42" spans="1:6" ht="15">
      <c r="A42" s="45" t="s">
        <v>54</v>
      </c>
      <c r="B42" s="55">
        <v>0.3009194283202763</v>
      </c>
      <c r="C42" s="55">
        <v>0.33080774408479385</v>
      </c>
      <c r="D42" s="55">
        <v>0.3140730675066877</v>
      </c>
      <c r="E42" s="60"/>
      <c r="F42" s="60"/>
    </row>
    <row r="43" spans="1:6" ht="15">
      <c r="A43" s="43"/>
      <c r="B43" s="32"/>
      <c r="C43" s="43"/>
      <c r="D43" s="43"/>
      <c r="E43" s="43"/>
      <c r="F43" s="43"/>
    </row>
    <row r="44" spans="1:6" ht="15">
      <c r="A44" s="44" t="s">
        <v>57</v>
      </c>
      <c r="B44" s="32"/>
      <c r="C44" s="58"/>
      <c r="D44" s="43"/>
      <c r="E44" s="43"/>
      <c r="F44" s="43"/>
    </row>
    <row r="45" spans="1:6" ht="15">
      <c r="A45" s="43"/>
      <c r="B45" s="32"/>
      <c r="C45" s="43"/>
      <c r="D45" s="43"/>
      <c r="E45" s="43"/>
      <c r="F45" s="43"/>
    </row>
    <row r="46" spans="1:6" ht="15">
      <c r="A46" s="45" t="s">
        <v>38</v>
      </c>
      <c r="B46" s="51">
        <v>8664.771</v>
      </c>
      <c r="C46" s="51">
        <v>7408.866</v>
      </c>
      <c r="D46" s="51">
        <v>8215.463000000002</v>
      </c>
      <c r="E46" s="52">
        <v>-0.14494381905765316</v>
      </c>
      <c r="F46" s="52">
        <v>0.10886915757418228</v>
      </c>
    </row>
    <row r="47" spans="1:6" ht="15">
      <c r="A47" s="45" t="s">
        <v>20</v>
      </c>
      <c r="B47" s="51">
        <v>5252.562999999999</v>
      </c>
      <c r="C47" s="51">
        <v>4631.2339999999995</v>
      </c>
      <c r="D47" s="51">
        <v>4849.872</v>
      </c>
      <c r="E47" s="52">
        <v>-0.1182906325921269</v>
      </c>
      <c r="F47" s="52">
        <v>0.04720944784910477</v>
      </c>
    </row>
    <row r="48" spans="1:6" ht="15">
      <c r="A48" s="45"/>
      <c r="B48" s="75"/>
      <c r="C48" s="43"/>
      <c r="D48" s="43"/>
      <c r="E48" s="43"/>
      <c r="F48" s="43"/>
    </row>
    <row r="49" spans="1:6" ht="15">
      <c r="A49" s="45" t="s">
        <v>53</v>
      </c>
      <c r="B49" s="53">
        <v>3412.2080000000014</v>
      </c>
      <c r="C49" s="53">
        <v>2777.6320000000005</v>
      </c>
      <c r="D49" s="53">
        <v>3365.5910000000013</v>
      </c>
      <c r="E49" s="60"/>
      <c r="F49" s="60"/>
    </row>
    <row r="50" spans="1:6" ht="15">
      <c r="A50" s="45" t="s">
        <v>54</v>
      </c>
      <c r="B50" s="55">
        <v>1.6496272391211684</v>
      </c>
      <c r="C50" s="55">
        <v>1.599760668538882</v>
      </c>
      <c r="D50" s="55">
        <v>1.6939546033379853</v>
      </c>
      <c r="E50" s="60"/>
      <c r="F50" s="60"/>
    </row>
    <row r="51" spans="1:6" ht="15">
      <c r="A51" s="43"/>
      <c r="B51" s="32"/>
      <c r="C51" s="43"/>
      <c r="D51" s="43"/>
      <c r="E51" s="43"/>
      <c r="F51" s="43"/>
    </row>
  </sheetData>
  <sheetProtection/>
  <mergeCells count="1">
    <mergeCell ref="A13:F13"/>
  </mergeCells>
  <printOptions/>
  <pageMargins left="0.7086614173228347" right="0.7086614173228347" top="0.5" bottom="0.5" header="0.31496062992125984" footer="0.31496062992125984"/>
  <pageSetup fitToHeight="1" fitToWidth="1"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2021-04-12T13:03:27Z</dcterms:modified>
  <cp:category/>
  <cp:version/>
  <cp:contentType/>
  <cp:contentStatus/>
</cp:coreProperties>
</file>